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735" yWindow="-420" windowWidth="10275" windowHeight="7380" tabRatio="689" activeTab="6"/>
  </bookViews>
  <sheets>
    <sheet name="Tab of Con" sheetId="47" r:id="rId1"/>
    <sheet name="Plan Bud1" sheetId="48" r:id="rId2"/>
    <sheet name="RGGVY,R-APDRP2" sheetId="49" r:id="rId3"/>
    <sheet name="nec3" sheetId="50" r:id="rId4"/>
    <sheet name="BE(NP)4" sheetId="7" r:id="rId5"/>
    <sheet name="Sale of power5" sheetId="14" r:id="rId6"/>
    <sheet name="Sl pwr(WO)6" sheetId="15" r:id="rId7"/>
    <sheet name="OTHER INCOMEMISC7" sheetId="55" r:id="rId8"/>
    <sheet name="EMPCST8" sheetId="20" r:id="rId9"/>
    <sheet name="ECost9-10" sheetId="1" r:id="rId10"/>
    <sheet name="AGExp11" sheetId="21" r:id="rId11"/>
    <sheet name="AGE12-13" sheetId="2" r:id="rId12"/>
    <sheet name="RM EXP POP14" sheetId="16" r:id="rId13"/>
    <sheet name="RM15" sheetId="3" r:id="rId14"/>
    <sheet name="RM116" sheetId="6" r:id="rId15"/>
    <sheet name="Post of Loan17" sheetId="9" r:id="rId16"/>
    <sheet name="budplan18" sheetId="13" r:id="rId17"/>
    <sheet name="Budsoutlay" sheetId="12" r:id="rId18"/>
    <sheet name="Cap Plan20" sheetId="52" r:id="rId19"/>
    <sheet name="3rd Qtr Exp21" sheetId="11" r:id="rId20"/>
    <sheet name="Phy Achmnt22" sheetId="10" r:id="rId21"/>
    <sheet name="RM23" sheetId="66" r:id="rId22"/>
    <sheet name="hrdc" sheetId="23" r:id="rId23"/>
    <sheet name="RM24" sheetId="67" r:id="rId24"/>
    <sheet name="mis" sheetId="24" r:id="rId25"/>
    <sheet name="mm" sheetId="25" r:id="rId26"/>
    <sheet name="mti" sheetId="26" r:id="rId27"/>
    <sheet name="eghdd" sheetId="27" r:id="rId28"/>
    <sheet name="wghdd" sheetId="28" r:id="rId29"/>
    <sheet name="jdd" sheetId="29" r:id="rId30"/>
    <sheet name="wkhdd" sheetId="30" r:id="rId31"/>
    <sheet name="ekhdd" sheetId="31" r:id="rId32"/>
    <sheet name="rbdd" sheetId="34" r:id="rId33"/>
    <sheet name="kdd" sheetId="33" r:id="rId34"/>
    <sheet name="bdd" sheetId="32" r:id="rId35"/>
    <sheet name="tdd" sheetId="40" r:id="rId36"/>
    <sheet name="dgme" sheetId="39" r:id="rId37"/>
    <sheet name="dgmw" sheetId="38" r:id="rId38"/>
    <sheet name="revds" sheetId="37" r:id="rId39"/>
    <sheet name="crd" sheetId="36" r:id="rId40"/>
    <sheet name="ghrd" sheetId="35" r:id="rId41"/>
    <sheet name="rdwilliamnagar" sheetId="45" r:id="rId42"/>
    <sheet name="wrd" sheetId="44" r:id="rId43"/>
    <sheet name="jrd" sheetId="43" r:id="rId44"/>
    <sheet name="ghcd46" sheetId="46" r:id="rId45"/>
    <sheet name="Cap Exp" sheetId="57" r:id="rId46"/>
    <sheet name="D-01" sheetId="58" r:id="rId47"/>
    <sheet name="CE RE2" sheetId="86" r:id="rId48"/>
    <sheet name="RE Shillong3" sheetId="59" r:id="rId49"/>
    <sheet name="RE Jowai4" sheetId="71" r:id="rId50"/>
    <sheet name="RE Nongstoin5" sheetId="62" r:id="rId51"/>
    <sheet name="RE Tura6" sheetId="63" r:id="rId52"/>
    <sheet name="RE WIlliamnagar07" sheetId="64" r:id="rId53"/>
    <sheet name="EKHDD08" sheetId="82" r:id="rId54"/>
    <sheet name="WGHDD09" sheetId="80" r:id="rId55"/>
    <sheet name="JHDD10" sheetId="84" r:id="rId56"/>
    <sheet name="RBDD11" sheetId="81" r:id="rId57"/>
  </sheets>
  <externalReferences>
    <externalReference r:id="rId58"/>
    <externalReference r:id="rId59"/>
    <externalReference r:id="rId60"/>
    <externalReference r:id="rId61"/>
  </externalReferences>
  <definedNames>
    <definedName name="_xlnm.Print_Area" localSheetId="9">'ECost9-10'!$A$1:$S$73</definedName>
    <definedName name="_xlnm.Print_Area" localSheetId="20">'Phy Achmnt22'!$A$1:$J$17</definedName>
    <definedName name="_xlnm.Print_Area" localSheetId="12">'RM EXP POP14'!$A$1:$K$42</definedName>
  </definedNames>
  <calcPr calcId="152511"/>
</workbook>
</file>

<file path=xl/calcChain.xml><?xml version="1.0" encoding="utf-8"?>
<calcChain xmlns="http://schemas.openxmlformats.org/spreadsheetml/2006/main">
  <c r="I19" i="48" l="1"/>
  <c r="D17" i="63"/>
  <c r="D12" i="63"/>
  <c r="E18" i="59"/>
  <c r="E13" i="59"/>
  <c r="F15" i="7"/>
  <c r="E29" i="48"/>
  <c r="M20" i="9" l="1"/>
  <c r="O20" i="9" s="1"/>
  <c r="H20" i="9"/>
  <c r="K20" i="9"/>
  <c r="J20" i="9"/>
  <c r="G21" i="9"/>
  <c r="H21" i="9"/>
  <c r="I21" i="9"/>
  <c r="J21" i="9"/>
  <c r="L21" i="9"/>
  <c r="M21" i="9"/>
  <c r="B21" i="9"/>
  <c r="E20" i="9"/>
  <c r="D20" i="9"/>
  <c r="D21" i="9" s="1"/>
  <c r="C20" i="9"/>
  <c r="C21" i="9" l="1"/>
  <c r="C13" i="7"/>
  <c r="F20" i="9"/>
  <c r="H31" i="7"/>
  <c r="D34" i="7"/>
  <c r="D23" i="7"/>
  <c r="N12" i="9" l="1"/>
  <c r="O17" i="9" l="1"/>
  <c r="O18" i="9" s="1"/>
  <c r="K19" i="9"/>
  <c r="K21" i="9" s="1"/>
  <c r="F19" i="9"/>
  <c r="E17" i="9"/>
  <c r="E13" i="9"/>
  <c r="E21" i="9" s="1"/>
  <c r="C15" i="15"/>
  <c r="C15" i="81"/>
  <c r="C11" i="82"/>
  <c r="C13" i="64"/>
  <c r="C19" i="63"/>
  <c r="C14" i="62"/>
  <c r="C13" i="62"/>
  <c r="C12" i="62"/>
  <c r="C20" i="59"/>
  <c r="C14" i="71"/>
  <c r="C13" i="71"/>
  <c r="C12" i="71"/>
  <c r="D12" i="86"/>
  <c r="D13" i="86" s="1"/>
  <c r="C11" i="86"/>
  <c r="C13" i="86" s="1"/>
  <c r="C15" i="71" l="1"/>
  <c r="D12" i="58"/>
  <c r="D13" i="58" s="1"/>
  <c r="E11" i="58"/>
  <c r="E13" i="58" s="1"/>
  <c r="C10" i="58"/>
  <c r="C13" i="58" s="1"/>
  <c r="F17" i="11" l="1"/>
  <c r="E17" i="11"/>
  <c r="D17" i="11"/>
  <c r="G15" i="11"/>
  <c r="G14" i="11"/>
  <c r="G13" i="11"/>
  <c r="G12" i="11"/>
  <c r="C12" i="11"/>
  <c r="G11" i="11"/>
  <c r="C11" i="11"/>
  <c r="G10" i="11"/>
  <c r="C10" i="11"/>
  <c r="C17" i="11" s="1"/>
  <c r="G9" i="11"/>
  <c r="G8" i="11"/>
  <c r="F16" i="12"/>
  <c r="E16" i="12"/>
  <c r="D16" i="12"/>
  <c r="C16" i="12"/>
  <c r="F15" i="12"/>
  <c r="E15" i="12"/>
  <c r="D15" i="12"/>
  <c r="C15" i="12"/>
  <c r="F14" i="12"/>
  <c r="F19" i="12" s="1"/>
  <c r="E14" i="12"/>
  <c r="E19" i="12" s="1"/>
  <c r="D14" i="12"/>
  <c r="D19" i="12" s="1"/>
  <c r="C14" i="12"/>
  <c r="C19" i="12" s="1"/>
  <c r="E17" i="13"/>
  <c r="D17" i="13"/>
  <c r="C17" i="13"/>
  <c r="E16" i="13"/>
  <c r="D16" i="13"/>
  <c r="C16" i="13"/>
  <c r="E15" i="13"/>
  <c r="D15" i="13"/>
  <c r="C15" i="13"/>
  <c r="G17" i="11" l="1"/>
  <c r="E20" i="13"/>
  <c r="C20" i="13"/>
  <c r="D20" i="13"/>
  <c r="H13" i="7" l="1"/>
  <c r="D31" i="7"/>
  <c r="P78" i="1" l="1"/>
  <c r="D21" i="57" l="1"/>
  <c r="H21" i="57"/>
  <c r="F11" i="57"/>
  <c r="L11" i="57" s="1"/>
  <c r="F12" i="57"/>
  <c r="L12" i="57" s="1"/>
  <c r="F13" i="57"/>
  <c r="L13" i="57" s="1"/>
  <c r="F14" i="57"/>
  <c r="L14" i="57" s="1"/>
  <c r="F15" i="57"/>
  <c r="L15" i="57" s="1"/>
  <c r="F16" i="57"/>
  <c r="L16" i="57" s="1"/>
  <c r="F17" i="57"/>
  <c r="L17" i="57" s="1"/>
  <c r="F18" i="57"/>
  <c r="L18" i="57" s="1"/>
  <c r="F19" i="57"/>
  <c r="L19" i="57" s="1"/>
  <c r="F20" i="57"/>
  <c r="L20" i="57" s="1"/>
  <c r="F10" i="57"/>
  <c r="L10" i="57" s="1"/>
  <c r="C19" i="48"/>
  <c r="C26" i="7"/>
  <c r="C25" i="7"/>
  <c r="C21" i="7"/>
  <c r="N10" i="57" l="1"/>
  <c r="C16" i="20" l="1"/>
  <c r="E15" i="20"/>
  <c r="N71" i="1"/>
  <c r="H70" i="1"/>
  <c r="E14" i="20" s="1"/>
  <c r="C12" i="46"/>
  <c r="C11" i="46"/>
  <c r="C10" i="46"/>
  <c r="C13" i="43"/>
  <c r="C12" i="43"/>
  <c r="C11" i="43"/>
  <c r="C10" i="43"/>
  <c r="C17" i="44"/>
  <c r="C16" i="44"/>
  <c r="C12" i="44"/>
  <c r="C9" i="44"/>
  <c r="C17" i="45"/>
  <c r="C16" i="45"/>
  <c r="C14" i="45"/>
  <c r="C11" i="45"/>
  <c r="C13" i="35"/>
  <c r="C12" i="35"/>
  <c r="C11" i="35"/>
  <c r="C10" i="35"/>
  <c r="C17" i="36"/>
  <c r="C16" i="36"/>
  <c r="C12" i="36"/>
  <c r="C10" i="36"/>
  <c r="C13" i="37"/>
  <c r="C12" i="37"/>
  <c r="C11" i="37"/>
  <c r="C10" i="37"/>
  <c r="C15" i="38"/>
  <c r="C14" i="38"/>
  <c r="C13" i="38"/>
  <c r="C12" i="38"/>
  <c r="C15" i="39"/>
  <c r="C14" i="39"/>
  <c r="C13" i="39"/>
  <c r="C12" i="39"/>
  <c r="C13" i="40"/>
  <c r="C12" i="40"/>
  <c r="C11" i="40"/>
  <c r="C10" i="40"/>
  <c r="C15" i="32"/>
  <c r="C14" i="32"/>
  <c r="C13" i="32"/>
  <c r="C12" i="32"/>
  <c r="C19" i="33"/>
  <c r="C17" i="33"/>
  <c r="C14" i="33"/>
  <c r="C11" i="33"/>
  <c r="C14" i="34"/>
  <c r="C13" i="34"/>
  <c r="C12" i="34"/>
  <c r="C11" i="34"/>
  <c r="C15" i="31"/>
  <c r="C14" i="31"/>
  <c r="C13" i="31"/>
  <c r="C12" i="31"/>
  <c r="C14" i="30"/>
  <c r="C13" i="30"/>
  <c r="C12" i="30"/>
  <c r="C11" i="30"/>
  <c r="C12" i="29" l="1"/>
  <c r="C11" i="29"/>
  <c r="C10" i="29"/>
  <c r="C9" i="29"/>
  <c r="C13" i="28"/>
  <c r="C12" i="28"/>
  <c r="C11" i="28"/>
  <c r="C10" i="28"/>
  <c r="C14" i="27" l="1"/>
  <c r="C13" i="27"/>
  <c r="C12" i="27"/>
  <c r="C11" i="27"/>
  <c r="G30" i="67" l="1"/>
  <c r="M30" i="67" s="1"/>
  <c r="G29" i="67"/>
  <c r="M29" i="67" s="1"/>
  <c r="M28" i="67"/>
  <c r="G28" i="67"/>
  <c r="G27" i="67"/>
  <c r="M27" i="67" s="1"/>
  <c r="G26" i="67"/>
  <c r="M26" i="67" s="1"/>
  <c r="G25" i="67"/>
  <c r="M25" i="67" s="1"/>
  <c r="G24" i="67"/>
  <c r="M24" i="67" s="1"/>
  <c r="G23" i="67"/>
  <c r="M23" i="67" s="1"/>
  <c r="G22" i="67"/>
  <c r="M22" i="67" s="1"/>
  <c r="G21" i="67"/>
  <c r="M21" i="67" s="1"/>
  <c r="M20" i="67"/>
  <c r="G20" i="67"/>
  <c r="G19" i="67"/>
  <c r="M19" i="67" s="1"/>
  <c r="G18" i="67"/>
  <c r="M18" i="67" s="1"/>
  <c r="G17" i="67"/>
  <c r="M17" i="67" s="1"/>
  <c r="G16" i="67"/>
  <c r="M16" i="67" s="1"/>
  <c r="G15" i="67"/>
  <c r="M15" i="67" s="1"/>
  <c r="G14" i="67"/>
  <c r="M14" i="67" s="1"/>
  <c r="G13" i="67"/>
  <c r="M13" i="67" s="1"/>
  <c r="M12" i="67"/>
  <c r="G12" i="67"/>
  <c r="G11" i="67"/>
  <c r="M11" i="67" s="1"/>
  <c r="G10" i="67"/>
  <c r="M10" i="67" s="1"/>
  <c r="L36" i="66"/>
  <c r="G35" i="66"/>
  <c r="M35" i="66" s="1"/>
  <c r="G34" i="66"/>
  <c r="M34" i="66" s="1"/>
  <c r="K33" i="66"/>
  <c r="J33" i="66"/>
  <c r="I33" i="66"/>
  <c r="H33" i="66"/>
  <c r="F33" i="66"/>
  <c r="E33" i="66"/>
  <c r="D33" i="66"/>
  <c r="C33" i="66"/>
  <c r="K32" i="66"/>
  <c r="J32" i="66"/>
  <c r="I32" i="66"/>
  <c r="H32" i="66"/>
  <c r="F32" i="66"/>
  <c r="E32" i="66"/>
  <c r="D32" i="66"/>
  <c r="C32" i="66"/>
  <c r="K31" i="66"/>
  <c r="J31" i="66"/>
  <c r="I31" i="66"/>
  <c r="H31" i="66"/>
  <c r="F31" i="66"/>
  <c r="F36" i="66" s="1"/>
  <c r="E31" i="66"/>
  <c r="D31" i="66"/>
  <c r="C31" i="66"/>
  <c r="G30" i="66"/>
  <c r="M30" i="66" s="1"/>
  <c r="G29" i="66"/>
  <c r="M29" i="66" s="1"/>
  <c r="G28" i="66"/>
  <c r="M28" i="66" s="1"/>
  <c r="K27" i="66"/>
  <c r="J27" i="66"/>
  <c r="I27" i="66"/>
  <c r="G27" i="66"/>
  <c r="K26" i="66"/>
  <c r="J26" i="66"/>
  <c r="I26" i="66"/>
  <c r="G26" i="66"/>
  <c r="G25" i="66"/>
  <c r="M25" i="66" s="1"/>
  <c r="G24" i="66"/>
  <c r="M24" i="66" s="1"/>
  <c r="G23" i="66"/>
  <c r="M23" i="66" s="1"/>
  <c r="G22" i="66"/>
  <c r="M22" i="66" s="1"/>
  <c r="G21" i="66"/>
  <c r="M21" i="66" s="1"/>
  <c r="G20" i="66"/>
  <c r="M20" i="66" s="1"/>
  <c r="K19" i="66"/>
  <c r="I19" i="66"/>
  <c r="G19" i="66"/>
  <c r="G18" i="66"/>
  <c r="M18" i="66" s="1"/>
  <c r="G17" i="66"/>
  <c r="M17" i="66" s="1"/>
  <c r="K16" i="66"/>
  <c r="J16" i="66"/>
  <c r="I16" i="66"/>
  <c r="G16" i="66"/>
  <c r="K15" i="66"/>
  <c r="J15" i="66"/>
  <c r="I15" i="66"/>
  <c r="G15" i="66"/>
  <c r="G14" i="66"/>
  <c r="M14" i="66" s="1"/>
  <c r="G13" i="66"/>
  <c r="M13" i="66" s="1"/>
  <c r="K12" i="66"/>
  <c r="J12" i="66"/>
  <c r="I12" i="66"/>
  <c r="H12" i="66"/>
  <c r="G12" i="66"/>
  <c r="K11" i="66"/>
  <c r="J11" i="66"/>
  <c r="I11" i="66"/>
  <c r="H11" i="66"/>
  <c r="E11" i="66"/>
  <c r="D11" i="66"/>
  <c r="C11" i="66"/>
  <c r="K10" i="66"/>
  <c r="J10" i="66"/>
  <c r="I10" i="66"/>
  <c r="G10" i="66"/>
  <c r="K9" i="66"/>
  <c r="J9" i="66"/>
  <c r="I9" i="66"/>
  <c r="G9" i="66"/>
  <c r="G8" i="66"/>
  <c r="P34" i="6"/>
  <c r="Q35" i="6" s="1"/>
  <c r="C31" i="3"/>
  <c r="C12" i="24" s="1"/>
  <c r="D31" i="3"/>
  <c r="E31" i="3"/>
  <c r="F31" i="3"/>
  <c r="C13" i="24" s="1"/>
  <c r="C32" i="3"/>
  <c r="C12" i="25" s="1"/>
  <c r="D32" i="3"/>
  <c r="C13" i="25" s="1"/>
  <c r="E32" i="3"/>
  <c r="C15" i="25" s="1"/>
  <c r="F32" i="3"/>
  <c r="C18" i="25" s="1"/>
  <c r="C33" i="3"/>
  <c r="C12" i="26" s="1"/>
  <c r="D33" i="3"/>
  <c r="E33" i="3"/>
  <c r="F33" i="3"/>
  <c r="C13" i="26" s="1"/>
  <c r="H31" i="3"/>
  <c r="I31" i="3"/>
  <c r="J31" i="3"/>
  <c r="K31" i="3"/>
  <c r="H32" i="3"/>
  <c r="I32" i="3"/>
  <c r="J32" i="3"/>
  <c r="K32" i="3"/>
  <c r="H33" i="3"/>
  <c r="I33" i="3"/>
  <c r="J33" i="3"/>
  <c r="K33" i="3"/>
  <c r="H27" i="3"/>
  <c r="I27" i="3"/>
  <c r="J27" i="3"/>
  <c r="K27" i="3"/>
  <c r="H26" i="3"/>
  <c r="I26" i="3"/>
  <c r="J26" i="3"/>
  <c r="K26" i="3"/>
  <c r="K19" i="3"/>
  <c r="I19" i="3"/>
  <c r="H16" i="3"/>
  <c r="I16" i="3"/>
  <c r="J16" i="3"/>
  <c r="K16" i="3"/>
  <c r="H15" i="3"/>
  <c r="I15" i="3"/>
  <c r="J15" i="3"/>
  <c r="K15" i="3"/>
  <c r="H12" i="3"/>
  <c r="I12" i="3"/>
  <c r="J12" i="3"/>
  <c r="K12" i="3"/>
  <c r="H11" i="3"/>
  <c r="I11" i="3"/>
  <c r="J11" i="3"/>
  <c r="K11" i="3"/>
  <c r="E11" i="3"/>
  <c r="C14" i="23" s="1"/>
  <c r="D11" i="3"/>
  <c r="C12" i="23" s="1"/>
  <c r="C11" i="3"/>
  <c r="H10" i="3"/>
  <c r="I10" i="3"/>
  <c r="J10" i="3"/>
  <c r="K10" i="3"/>
  <c r="H9" i="3"/>
  <c r="I9" i="3"/>
  <c r="J9" i="3"/>
  <c r="K9" i="3"/>
  <c r="G33" i="6"/>
  <c r="M33" i="6"/>
  <c r="C16" i="16"/>
  <c r="C18" i="16" s="1"/>
  <c r="G26" i="6"/>
  <c r="G27" i="6"/>
  <c r="M27" i="6" s="1"/>
  <c r="G28" i="6"/>
  <c r="M28" i="6" s="1"/>
  <c r="G29" i="6"/>
  <c r="M29" i="6" s="1"/>
  <c r="G30" i="6"/>
  <c r="M26" i="6"/>
  <c r="M30" i="6"/>
  <c r="G34" i="3"/>
  <c r="M34" i="3" s="1"/>
  <c r="G35" i="3"/>
  <c r="M35" i="3" s="1"/>
  <c r="L36" i="3"/>
  <c r="L9" i="67" s="1"/>
  <c r="L31" i="67" s="1"/>
  <c r="L9" i="6"/>
  <c r="L31" i="6" s="1"/>
  <c r="G15" i="16" s="1"/>
  <c r="G29" i="3"/>
  <c r="M29" i="3" s="1"/>
  <c r="G30" i="3"/>
  <c r="M30" i="3" s="1"/>
  <c r="M19" i="66" l="1"/>
  <c r="C36" i="3"/>
  <c r="C9" i="6" s="1"/>
  <c r="C31" i="6" s="1"/>
  <c r="G8" i="16" s="1"/>
  <c r="C11" i="23"/>
  <c r="C16" i="23" s="1"/>
  <c r="C14" i="24"/>
  <c r="E36" i="3"/>
  <c r="E9" i="6" s="1"/>
  <c r="E31" i="6" s="1"/>
  <c r="G10" i="16" s="1"/>
  <c r="M15" i="66"/>
  <c r="K36" i="66"/>
  <c r="M26" i="66"/>
  <c r="G31" i="66"/>
  <c r="M31" i="66" s="1"/>
  <c r="G32" i="66"/>
  <c r="M32" i="66" s="1"/>
  <c r="G33" i="66"/>
  <c r="M33" i="66" s="1"/>
  <c r="E36" i="66"/>
  <c r="H36" i="3"/>
  <c r="H9" i="67" s="1"/>
  <c r="H31" i="67" s="1"/>
  <c r="F36" i="3"/>
  <c r="F9" i="67" s="1"/>
  <c r="F31" i="67" s="1"/>
  <c r="I36" i="66"/>
  <c r="G31" i="3"/>
  <c r="M31" i="3" s="1"/>
  <c r="N31" i="3" s="1"/>
  <c r="J36" i="66"/>
  <c r="D36" i="66"/>
  <c r="M9" i="66"/>
  <c r="M10" i="66"/>
  <c r="C36" i="66"/>
  <c r="M16" i="66"/>
  <c r="M27" i="66"/>
  <c r="K36" i="3"/>
  <c r="G33" i="3"/>
  <c r="M33" i="3" s="1"/>
  <c r="N33" i="3" s="1"/>
  <c r="G32" i="3"/>
  <c r="M32" i="3" s="1"/>
  <c r="N32" i="3" s="1"/>
  <c r="H36" i="66"/>
  <c r="M12" i="66"/>
  <c r="M8" i="66"/>
  <c r="G11" i="66"/>
  <c r="M11" i="66" s="1"/>
  <c r="D36" i="3"/>
  <c r="J36" i="3"/>
  <c r="I36" i="3"/>
  <c r="C26" i="55"/>
  <c r="D26" i="55"/>
  <c r="J17" i="7"/>
  <c r="J16" i="7"/>
  <c r="C9" i="67" l="1"/>
  <c r="C31" i="67" s="1"/>
  <c r="H9" i="6"/>
  <c r="H31" i="6" s="1"/>
  <c r="G17" i="16" s="1"/>
  <c r="E9" i="67"/>
  <c r="E31" i="67" s="1"/>
  <c r="F9" i="6"/>
  <c r="F31" i="6" s="1"/>
  <c r="M36" i="66"/>
  <c r="I9" i="6"/>
  <c r="I31" i="6" s="1"/>
  <c r="G12" i="16" s="1"/>
  <c r="I9" i="67"/>
  <c r="I31" i="67" s="1"/>
  <c r="D9" i="6"/>
  <c r="D31" i="6" s="1"/>
  <c r="G9" i="16" s="1"/>
  <c r="D9" i="67"/>
  <c r="D31" i="67" s="1"/>
  <c r="K9" i="6"/>
  <c r="K31" i="6" s="1"/>
  <c r="G14" i="16" s="1"/>
  <c r="K9" i="67"/>
  <c r="K31" i="67" s="1"/>
  <c r="J9" i="6"/>
  <c r="J31" i="6" s="1"/>
  <c r="G13" i="16" s="1"/>
  <c r="J9" i="67"/>
  <c r="J31" i="67" s="1"/>
  <c r="G36" i="66"/>
  <c r="E11" i="55"/>
  <c r="C34" i="2"/>
  <c r="D34" i="2"/>
  <c r="E34" i="2"/>
  <c r="F34" i="2"/>
  <c r="G34" i="2"/>
  <c r="H34" i="2"/>
  <c r="I34" i="2"/>
  <c r="J34" i="2"/>
  <c r="K34" i="2"/>
  <c r="L34" i="2"/>
  <c r="M34" i="2"/>
  <c r="N34" i="2"/>
  <c r="O34" i="2"/>
  <c r="P34" i="2"/>
  <c r="C35" i="2"/>
  <c r="D35" i="2"/>
  <c r="E35" i="2"/>
  <c r="F35" i="2"/>
  <c r="G35" i="2"/>
  <c r="H35" i="2"/>
  <c r="I35" i="2"/>
  <c r="J35" i="2"/>
  <c r="K35" i="2"/>
  <c r="L35" i="2"/>
  <c r="M35" i="2"/>
  <c r="N35" i="2"/>
  <c r="O35" i="2"/>
  <c r="P35" i="2"/>
  <c r="C36" i="2"/>
  <c r="D36" i="2"/>
  <c r="E36" i="2"/>
  <c r="F36" i="2"/>
  <c r="G36" i="2"/>
  <c r="H36" i="2"/>
  <c r="I36" i="2"/>
  <c r="J36" i="2"/>
  <c r="K36" i="2"/>
  <c r="L36" i="2"/>
  <c r="M36" i="2"/>
  <c r="N36" i="2"/>
  <c r="O36" i="2"/>
  <c r="P36" i="2"/>
  <c r="C31" i="2"/>
  <c r="D31" i="2"/>
  <c r="E31" i="2"/>
  <c r="F31" i="2"/>
  <c r="G31" i="2"/>
  <c r="H31" i="2"/>
  <c r="I31" i="2"/>
  <c r="J31" i="2"/>
  <c r="K31" i="2"/>
  <c r="L31" i="2"/>
  <c r="M31" i="2"/>
  <c r="N31" i="2"/>
  <c r="O31" i="2"/>
  <c r="P31" i="2"/>
  <c r="C32" i="2"/>
  <c r="D32" i="2"/>
  <c r="E32" i="2"/>
  <c r="F32" i="2"/>
  <c r="G32" i="2"/>
  <c r="H32" i="2"/>
  <c r="J32" i="2"/>
  <c r="K32" i="2"/>
  <c r="L32" i="2"/>
  <c r="M32" i="2"/>
  <c r="N32" i="2"/>
  <c r="O32" i="2"/>
  <c r="P32" i="2"/>
  <c r="C22" i="2"/>
  <c r="D22" i="2"/>
  <c r="E22" i="2"/>
  <c r="F22" i="2"/>
  <c r="G22" i="2"/>
  <c r="H22" i="2"/>
  <c r="I22" i="2"/>
  <c r="J22" i="2"/>
  <c r="K22" i="2"/>
  <c r="L22" i="2"/>
  <c r="M22" i="2"/>
  <c r="N22" i="2"/>
  <c r="O22" i="2"/>
  <c r="P22" i="2"/>
  <c r="C18" i="2"/>
  <c r="D18" i="2"/>
  <c r="E18" i="2"/>
  <c r="F18" i="2"/>
  <c r="G18" i="2"/>
  <c r="H18" i="2"/>
  <c r="I18" i="2"/>
  <c r="J18" i="2"/>
  <c r="K18" i="2"/>
  <c r="L18" i="2"/>
  <c r="M18" i="2"/>
  <c r="N18" i="2"/>
  <c r="O18" i="2"/>
  <c r="P18" i="2"/>
  <c r="C19" i="2"/>
  <c r="D19" i="2"/>
  <c r="E19" i="2"/>
  <c r="F19" i="2"/>
  <c r="G19" i="2"/>
  <c r="H19" i="2"/>
  <c r="J19" i="2"/>
  <c r="K19" i="2"/>
  <c r="L19" i="2"/>
  <c r="M19" i="2"/>
  <c r="N19" i="2"/>
  <c r="O19" i="2"/>
  <c r="P19" i="2"/>
  <c r="C15" i="2"/>
  <c r="D15" i="2"/>
  <c r="E15" i="2"/>
  <c r="F15" i="2"/>
  <c r="G15" i="2"/>
  <c r="H15" i="2"/>
  <c r="J15" i="2"/>
  <c r="K15" i="2"/>
  <c r="L15" i="2"/>
  <c r="M15" i="2"/>
  <c r="N15" i="2"/>
  <c r="O15" i="2"/>
  <c r="P15" i="2"/>
  <c r="C12" i="2"/>
  <c r="D12" i="2"/>
  <c r="E12" i="2"/>
  <c r="F12" i="2"/>
  <c r="G12" i="2"/>
  <c r="H12" i="2"/>
  <c r="I12" i="2"/>
  <c r="J12" i="2"/>
  <c r="K12" i="2"/>
  <c r="L12" i="2"/>
  <c r="M12" i="2"/>
  <c r="N12" i="2"/>
  <c r="O12" i="2"/>
  <c r="P12" i="2"/>
  <c r="C13" i="2"/>
  <c r="D13" i="2"/>
  <c r="E13" i="2"/>
  <c r="F13" i="2"/>
  <c r="G13" i="2"/>
  <c r="H13" i="2"/>
  <c r="I13" i="2"/>
  <c r="J13" i="2"/>
  <c r="K13" i="2"/>
  <c r="L13" i="2"/>
  <c r="M13" i="2"/>
  <c r="N13" i="2"/>
  <c r="O13" i="2"/>
  <c r="P13" i="2"/>
  <c r="C14" i="2"/>
  <c r="D14" i="2"/>
  <c r="E14" i="2"/>
  <c r="F14" i="2"/>
  <c r="G14" i="2"/>
  <c r="H14" i="2"/>
  <c r="I14" i="2"/>
  <c r="J14" i="2"/>
  <c r="K14" i="2"/>
  <c r="L14" i="2"/>
  <c r="M14" i="2"/>
  <c r="N14" i="2"/>
  <c r="O14" i="2"/>
  <c r="P14" i="2"/>
  <c r="C69" i="1"/>
  <c r="C32" i="1"/>
  <c r="D32" i="1"/>
  <c r="E32" i="1"/>
  <c r="F32" i="1"/>
  <c r="H32" i="1"/>
  <c r="I32" i="1"/>
  <c r="C33" i="1"/>
  <c r="D33" i="1"/>
  <c r="E33" i="1"/>
  <c r="F33" i="1"/>
  <c r="G33" i="1"/>
  <c r="H33" i="1"/>
  <c r="I33" i="1"/>
  <c r="C34" i="1"/>
  <c r="D34" i="1"/>
  <c r="E34" i="1"/>
  <c r="F34" i="1"/>
  <c r="G34" i="1"/>
  <c r="H34" i="1"/>
  <c r="I34" i="1"/>
  <c r="C29" i="1"/>
  <c r="D29" i="1"/>
  <c r="E29" i="1"/>
  <c r="F29" i="1"/>
  <c r="H29" i="1"/>
  <c r="I29" i="1"/>
  <c r="C30" i="1"/>
  <c r="D30" i="1"/>
  <c r="E30" i="1"/>
  <c r="F30" i="1"/>
  <c r="H30" i="1"/>
  <c r="I30" i="1"/>
  <c r="N80" i="1"/>
  <c r="N82" i="1" s="1"/>
  <c r="C20" i="1"/>
  <c r="D20" i="1"/>
  <c r="E20" i="1"/>
  <c r="F20" i="1"/>
  <c r="H20" i="1"/>
  <c r="I20" i="1"/>
  <c r="C16" i="1"/>
  <c r="D16" i="1"/>
  <c r="E16" i="1"/>
  <c r="F16" i="1"/>
  <c r="H16" i="1"/>
  <c r="I16" i="1"/>
  <c r="C17" i="1"/>
  <c r="D17" i="1"/>
  <c r="E17" i="1"/>
  <c r="F17" i="1"/>
  <c r="H17" i="1"/>
  <c r="I17" i="1"/>
  <c r="C13" i="1"/>
  <c r="D13" i="1"/>
  <c r="E13" i="1"/>
  <c r="F13" i="1"/>
  <c r="H13" i="1"/>
  <c r="I13" i="1"/>
  <c r="C10" i="1"/>
  <c r="D10" i="1"/>
  <c r="E10" i="1"/>
  <c r="F10" i="1"/>
  <c r="H10" i="1"/>
  <c r="I10" i="1"/>
  <c r="J10" i="1"/>
  <c r="K10" i="1"/>
  <c r="L10" i="1"/>
  <c r="M10" i="1"/>
  <c r="C11" i="1"/>
  <c r="D11" i="1"/>
  <c r="E11" i="1"/>
  <c r="F11" i="1"/>
  <c r="H11" i="1"/>
  <c r="I11" i="1"/>
  <c r="C12" i="1"/>
  <c r="D12" i="1"/>
  <c r="E12" i="1"/>
  <c r="F12" i="1"/>
  <c r="H12" i="1"/>
  <c r="I12" i="1"/>
  <c r="K37" i="1"/>
  <c r="E68" i="1"/>
  <c r="E48" i="1"/>
  <c r="E49" i="1"/>
  <c r="E50" i="1"/>
  <c r="E51" i="1"/>
  <c r="E52" i="1"/>
  <c r="E53" i="1"/>
  <c r="E54" i="1"/>
  <c r="E55" i="1"/>
  <c r="E56" i="1"/>
  <c r="E57" i="1"/>
  <c r="E58" i="1"/>
  <c r="E59" i="1"/>
  <c r="E60" i="1"/>
  <c r="E61" i="1"/>
  <c r="E62" i="1"/>
  <c r="E63" i="1"/>
  <c r="E64" i="1"/>
  <c r="E65" i="1"/>
  <c r="E66" i="1"/>
  <c r="E67" i="1"/>
  <c r="E47" i="1"/>
  <c r="E36" i="1"/>
  <c r="E35" i="1"/>
  <c r="E31" i="1"/>
  <c r="E22" i="1"/>
  <c r="E23" i="1"/>
  <c r="E24" i="1"/>
  <c r="E25" i="1"/>
  <c r="E26" i="1"/>
  <c r="E27" i="1"/>
  <c r="E28" i="1"/>
  <c r="E21" i="1"/>
  <c r="E19" i="1"/>
  <c r="E18" i="1"/>
  <c r="E15" i="1"/>
  <c r="E14" i="1"/>
  <c r="E9" i="1"/>
  <c r="D42" i="16"/>
  <c r="C42" i="16"/>
  <c r="C23" i="21"/>
  <c r="C23" i="20"/>
  <c r="C11" i="55"/>
  <c r="C27" i="55" s="1"/>
  <c r="D25" i="15"/>
  <c r="C25" i="15"/>
  <c r="D15" i="15"/>
  <c r="D23" i="14"/>
  <c r="C23" i="14"/>
  <c r="B32" i="7"/>
  <c r="B28" i="7"/>
  <c r="B33" i="7" s="1"/>
  <c r="B14" i="7"/>
  <c r="C33" i="48"/>
  <c r="D19" i="52"/>
  <c r="E19" i="52"/>
  <c r="C11" i="80"/>
  <c r="C12" i="80" s="1"/>
  <c r="C11" i="84"/>
  <c r="C12" i="84" s="1"/>
  <c r="D11" i="81"/>
  <c r="D15" i="81" s="1"/>
  <c r="E15" i="81" s="1"/>
  <c r="G21" i="57"/>
  <c r="C15" i="50"/>
  <c r="E14" i="49"/>
  <c r="D14" i="49"/>
  <c r="G37" i="1"/>
  <c r="C32" i="7"/>
  <c r="R31" i="6" l="1"/>
  <c r="G11" i="16"/>
  <c r="N12" i="1"/>
  <c r="J37" i="1"/>
  <c r="F37" i="1"/>
  <c r="G16" i="16"/>
  <c r="G18" i="16" s="1"/>
  <c r="M37" i="1"/>
  <c r="I37" i="1"/>
  <c r="L37" i="1"/>
  <c r="D37" i="1"/>
  <c r="C24" i="20"/>
  <c r="C26" i="20" s="1"/>
  <c r="B35" i="7"/>
  <c r="B37" i="7" s="1"/>
  <c r="J21" i="57"/>
  <c r="I21" i="57"/>
  <c r="C12" i="82"/>
  <c r="F15" i="81" l="1"/>
  <c r="M23" i="9" l="1"/>
  <c r="M24" i="9" s="1"/>
  <c r="O19" i="9" s="1"/>
  <c r="L23" i="9"/>
  <c r="K23" i="9"/>
  <c r="K24" i="9" s="1"/>
  <c r="C23" i="7" s="1"/>
  <c r="J23" i="9"/>
  <c r="J24" i="9" s="1"/>
  <c r="I23" i="9"/>
  <c r="I24" i="9" s="1"/>
  <c r="H23" i="9"/>
  <c r="H24" i="9" s="1"/>
  <c r="G23" i="9"/>
  <c r="G24" i="9" s="1"/>
  <c r="E23" i="9"/>
  <c r="E24" i="9" s="1"/>
  <c r="C34" i="7" s="1"/>
  <c r="D23" i="9"/>
  <c r="D24" i="9" s="1"/>
  <c r="C23" i="9"/>
  <c r="C24" i="9" s="1"/>
  <c r="B23" i="9"/>
  <c r="F22" i="9"/>
  <c r="L24" i="9"/>
  <c r="F18" i="9"/>
  <c r="F17" i="9"/>
  <c r="F16" i="9"/>
  <c r="F15" i="9"/>
  <c r="F14" i="9"/>
  <c r="F13" i="9"/>
  <c r="F12" i="9"/>
  <c r="F21" i="9" s="1"/>
  <c r="F23" i="9" l="1"/>
  <c r="F24" i="9" s="1"/>
  <c r="B24" i="9"/>
  <c r="G8" i="3"/>
  <c r="M8" i="3" s="1"/>
  <c r="N10" i="1" l="1"/>
  <c r="E37" i="1" l="1"/>
  <c r="Q72" i="2" l="1"/>
  <c r="Q71" i="2"/>
  <c r="Q70" i="2"/>
  <c r="Q69" i="2"/>
  <c r="Q68" i="2"/>
  <c r="Q67" i="2"/>
  <c r="Q66" i="2"/>
  <c r="Q65" i="2"/>
  <c r="Q64" i="2"/>
  <c r="Q63" i="2"/>
  <c r="Q62" i="2"/>
  <c r="Q61" i="2"/>
  <c r="Q60" i="2"/>
  <c r="Q59" i="2"/>
  <c r="Q58" i="2"/>
  <c r="Q57" i="2"/>
  <c r="Q56" i="2"/>
  <c r="Q55" i="2"/>
  <c r="Q54" i="2"/>
  <c r="Q53" i="2"/>
  <c r="Q52" i="2"/>
  <c r="Q51" i="2"/>
  <c r="Q50" i="2"/>
  <c r="P37" i="2"/>
  <c r="P49" i="2" s="1"/>
  <c r="P73" i="2" s="1"/>
  <c r="E22" i="21" s="1"/>
  <c r="O37" i="2"/>
  <c r="O49" i="2" s="1"/>
  <c r="O73" i="2" s="1"/>
  <c r="E21" i="21" s="1"/>
  <c r="N37" i="2"/>
  <c r="N49" i="2" s="1"/>
  <c r="N73" i="2" s="1"/>
  <c r="E20" i="21" s="1"/>
  <c r="M37" i="2"/>
  <c r="M49" i="2" s="1"/>
  <c r="M73" i="2" s="1"/>
  <c r="E19" i="21" s="1"/>
  <c r="L37" i="2"/>
  <c r="L49" i="2" s="1"/>
  <c r="L73" i="2" s="1"/>
  <c r="E18" i="21" s="1"/>
  <c r="K37" i="2"/>
  <c r="K49" i="2" s="1"/>
  <c r="K73" i="2" s="1"/>
  <c r="E17" i="21" s="1"/>
  <c r="J37" i="2"/>
  <c r="J49" i="2" s="1"/>
  <c r="J73" i="2" s="1"/>
  <c r="E16" i="21" s="1"/>
  <c r="I37" i="2"/>
  <c r="I49" i="2" s="1"/>
  <c r="I73" i="2" s="1"/>
  <c r="E15" i="21" s="1"/>
  <c r="H37" i="2"/>
  <c r="H49" i="2" s="1"/>
  <c r="H73" i="2" s="1"/>
  <c r="E14" i="21" s="1"/>
  <c r="G37" i="2"/>
  <c r="G49" i="2" s="1"/>
  <c r="G73" i="2" s="1"/>
  <c r="E13" i="21" s="1"/>
  <c r="F37" i="2"/>
  <c r="F49" i="2" s="1"/>
  <c r="F73" i="2" s="1"/>
  <c r="E12" i="21" s="1"/>
  <c r="E37" i="2"/>
  <c r="E49" i="2" s="1"/>
  <c r="E73" i="2" s="1"/>
  <c r="E11" i="21" s="1"/>
  <c r="D37" i="2"/>
  <c r="D49" i="2" s="1"/>
  <c r="D73" i="2" s="1"/>
  <c r="E10" i="21" s="1"/>
  <c r="C37" i="2"/>
  <c r="C49" i="2" s="1"/>
  <c r="C73" i="2" s="1"/>
  <c r="E9" i="21" s="1"/>
  <c r="Q36" i="2"/>
  <c r="Q35" i="2"/>
  <c r="Q34" i="2"/>
  <c r="Q33" i="2"/>
  <c r="Q32" i="2"/>
  <c r="Q31" i="2"/>
  <c r="Q30" i="2"/>
  <c r="Q29" i="2"/>
  <c r="Q28" i="2"/>
  <c r="Q27" i="2"/>
  <c r="Q26" i="2"/>
  <c r="Q25" i="2"/>
  <c r="Q24" i="2"/>
  <c r="Q23" i="2"/>
  <c r="Q22" i="2"/>
  <c r="Q21" i="2"/>
  <c r="Q20" i="2"/>
  <c r="Q19" i="2"/>
  <c r="Q18" i="2"/>
  <c r="Q17" i="2"/>
  <c r="Q16" i="2"/>
  <c r="Q15" i="2"/>
  <c r="Q14" i="2"/>
  <c r="Q12" i="2"/>
  <c r="R12" i="2" s="1"/>
  <c r="Q13" i="2"/>
  <c r="Q11" i="2"/>
  <c r="N70" i="1"/>
  <c r="H69" i="1"/>
  <c r="N69" i="1" s="1"/>
  <c r="H68" i="1"/>
  <c r="N68" i="1" s="1"/>
  <c r="H67" i="1"/>
  <c r="N67" i="1" s="1"/>
  <c r="H66" i="1"/>
  <c r="N66" i="1" s="1"/>
  <c r="H65" i="1"/>
  <c r="N65" i="1" s="1"/>
  <c r="H64" i="1"/>
  <c r="N64" i="1" s="1"/>
  <c r="H63" i="1"/>
  <c r="N63" i="1" s="1"/>
  <c r="H62" i="1"/>
  <c r="N62" i="1" s="1"/>
  <c r="H61" i="1"/>
  <c r="N61" i="1" s="1"/>
  <c r="H60" i="1"/>
  <c r="N60" i="1" s="1"/>
  <c r="H59" i="1"/>
  <c r="N59" i="1" s="1"/>
  <c r="H58" i="1"/>
  <c r="N58" i="1" s="1"/>
  <c r="H57" i="1"/>
  <c r="N57" i="1" s="1"/>
  <c r="H56" i="1"/>
  <c r="N56" i="1" s="1"/>
  <c r="H55" i="1"/>
  <c r="N55" i="1" s="1"/>
  <c r="H54" i="1"/>
  <c r="N54" i="1" s="1"/>
  <c r="H53" i="1"/>
  <c r="N53" i="1" s="1"/>
  <c r="H52" i="1"/>
  <c r="N52" i="1" s="1"/>
  <c r="H51" i="1"/>
  <c r="N51" i="1" s="1"/>
  <c r="H50" i="1"/>
  <c r="N50" i="1" s="1"/>
  <c r="H49" i="1"/>
  <c r="N49" i="1" s="1"/>
  <c r="H48" i="1"/>
  <c r="N48" i="1" s="1"/>
  <c r="H47" i="1"/>
  <c r="N47" i="1" s="1"/>
  <c r="M46" i="1"/>
  <c r="M72" i="1" s="1"/>
  <c r="E22" i="20" s="1"/>
  <c r="L46" i="1"/>
  <c r="L72" i="1" s="1"/>
  <c r="E21" i="20" s="1"/>
  <c r="K46" i="1"/>
  <c r="K72" i="1" s="1"/>
  <c r="E20" i="20" s="1"/>
  <c r="J46" i="1"/>
  <c r="J72" i="1" s="1"/>
  <c r="E19" i="20" s="1"/>
  <c r="I46" i="1"/>
  <c r="I72" i="1" s="1"/>
  <c r="E18" i="20" s="1"/>
  <c r="G46" i="1"/>
  <c r="G72" i="1" s="1"/>
  <c r="E13" i="20" s="1"/>
  <c r="F46" i="1"/>
  <c r="E46" i="1"/>
  <c r="D46" i="1"/>
  <c r="D72" i="1" s="1"/>
  <c r="E10" i="20" s="1"/>
  <c r="C37" i="1"/>
  <c r="C46" i="1" s="1"/>
  <c r="C72" i="1" s="1"/>
  <c r="E9" i="20" s="1"/>
  <c r="H36" i="1"/>
  <c r="N36" i="1" s="1"/>
  <c r="H35" i="1"/>
  <c r="N35" i="1" s="1"/>
  <c r="N34" i="1"/>
  <c r="N33" i="1"/>
  <c r="N32" i="1"/>
  <c r="H31" i="1"/>
  <c r="N31" i="1" s="1"/>
  <c r="N30" i="1"/>
  <c r="N29" i="1"/>
  <c r="H28" i="1"/>
  <c r="N28" i="1" s="1"/>
  <c r="H27" i="1"/>
  <c r="N27" i="1" s="1"/>
  <c r="H26" i="1"/>
  <c r="N26" i="1" s="1"/>
  <c r="H25" i="1"/>
  <c r="H24" i="1"/>
  <c r="N24" i="1" s="1"/>
  <c r="H23" i="1"/>
  <c r="H22" i="1"/>
  <c r="H21" i="1"/>
  <c r="N20" i="1"/>
  <c r="H19" i="1"/>
  <c r="N19" i="1" s="1"/>
  <c r="H18" i="1"/>
  <c r="N18" i="1" s="1"/>
  <c r="N17" i="1"/>
  <c r="H15" i="1"/>
  <c r="N15" i="1" s="1"/>
  <c r="H14" i="1"/>
  <c r="N13" i="1"/>
  <c r="N11" i="1"/>
  <c r="H9" i="1"/>
  <c r="C14" i="49"/>
  <c r="F9" i="52" l="1"/>
  <c r="E23" i="21"/>
  <c r="E72" i="1"/>
  <c r="E11" i="20" s="1"/>
  <c r="F72" i="1"/>
  <c r="E12" i="20" s="1"/>
  <c r="N14" i="1"/>
  <c r="N22" i="1"/>
  <c r="N25" i="1"/>
  <c r="N21" i="1"/>
  <c r="N23" i="1"/>
  <c r="H37" i="1"/>
  <c r="H46" i="1" s="1"/>
  <c r="H72" i="1" s="1"/>
  <c r="N16" i="1"/>
  <c r="E23" i="20"/>
  <c r="Q37" i="2"/>
  <c r="Q49" i="2" s="1"/>
  <c r="Q73" i="2" s="1"/>
  <c r="D17" i="7" s="1"/>
  <c r="N9" i="1"/>
  <c r="C14" i="37"/>
  <c r="E16" i="20" l="1"/>
  <c r="N37" i="1"/>
  <c r="N46" i="1" s="1"/>
  <c r="N72" i="1" s="1"/>
  <c r="F17" i="52" l="1"/>
  <c r="F15" i="52"/>
  <c r="E25" i="21"/>
  <c r="C14" i="26"/>
  <c r="C21" i="25"/>
  <c r="D11" i="55"/>
  <c r="D27" i="55" s="1"/>
  <c r="C12" i="7" s="1"/>
  <c r="E27" i="55"/>
  <c r="C31" i="49"/>
  <c r="E21" i="57" s="1"/>
  <c r="O10" i="1"/>
  <c r="F14" i="52" l="1"/>
  <c r="F11" i="52"/>
  <c r="F10" i="52"/>
  <c r="F18" i="52"/>
  <c r="F16" i="52"/>
  <c r="D16" i="7"/>
  <c r="F12" i="52"/>
  <c r="C21" i="57"/>
  <c r="F21" i="57" s="1"/>
  <c r="O30" i="1"/>
  <c r="R22" i="2"/>
  <c r="R19" i="2"/>
  <c r="R18" i="2"/>
  <c r="R15" i="2"/>
  <c r="R14" i="2"/>
  <c r="R13" i="2"/>
  <c r="O34" i="1"/>
  <c r="O33" i="1"/>
  <c r="O32" i="1"/>
  <c r="O29" i="1"/>
  <c r="O20" i="1"/>
  <c r="O17" i="1"/>
  <c r="O16" i="1"/>
  <c r="O13" i="1"/>
  <c r="O12" i="1"/>
  <c r="O11" i="1"/>
  <c r="D32" i="7" l="1"/>
  <c r="E26" i="20"/>
  <c r="O37" i="1"/>
  <c r="F13" i="52"/>
  <c r="F27" i="21" l="1"/>
  <c r="H42" i="16"/>
  <c r="G42" i="16"/>
  <c r="F42" i="16"/>
  <c r="E42" i="16"/>
  <c r="G10" i="3"/>
  <c r="M10" i="3" s="1"/>
  <c r="G11" i="3"/>
  <c r="G12" i="3"/>
  <c r="M12" i="3" s="1"/>
  <c r="G13" i="3"/>
  <c r="M13" i="3" s="1"/>
  <c r="G14" i="3"/>
  <c r="M14" i="3" s="1"/>
  <c r="G15" i="3"/>
  <c r="M15" i="3" s="1"/>
  <c r="G16" i="3"/>
  <c r="M16" i="3" s="1"/>
  <c r="G17" i="3"/>
  <c r="M17" i="3" s="1"/>
  <c r="G18" i="3"/>
  <c r="M18" i="3" s="1"/>
  <c r="G19" i="3"/>
  <c r="M19" i="3" s="1"/>
  <c r="G20" i="3"/>
  <c r="M20" i="3" s="1"/>
  <c r="G21" i="3"/>
  <c r="M21" i="3" s="1"/>
  <c r="G22" i="3"/>
  <c r="M22" i="3" s="1"/>
  <c r="G23" i="3"/>
  <c r="M23" i="3" s="1"/>
  <c r="G24" i="3"/>
  <c r="M24" i="3" s="1"/>
  <c r="G25" i="3"/>
  <c r="M25" i="3" s="1"/>
  <c r="G26" i="3"/>
  <c r="M26" i="3" s="1"/>
  <c r="G27" i="3"/>
  <c r="M27" i="3" s="1"/>
  <c r="G28" i="3"/>
  <c r="M28" i="3" s="1"/>
  <c r="G9" i="3"/>
  <c r="M9" i="3" s="1"/>
  <c r="K40" i="16" l="1"/>
  <c r="M11" i="3"/>
  <c r="M36" i="3" s="1"/>
  <c r="G36" i="3"/>
  <c r="M9" i="6" l="1"/>
  <c r="M9" i="67"/>
  <c r="M31" i="67" s="1"/>
  <c r="G9" i="6"/>
  <c r="G9" i="67"/>
  <c r="G31" i="67" s="1"/>
  <c r="D23" i="21"/>
  <c r="D25" i="21" s="1"/>
  <c r="E18" i="16" l="1"/>
  <c r="G10" i="6" l="1"/>
  <c r="M10" i="6" s="1"/>
  <c r="G11" i="6"/>
  <c r="M11" i="6" s="1"/>
  <c r="G12" i="6"/>
  <c r="M12" i="6" s="1"/>
  <c r="G13" i="6"/>
  <c r="G14" i="6"/>
  <c r="M14" i="6" s="1"/>
  <c r="G15" i="6"/>
  <c r="M15" i="6" s="1"/>
  <c r="G16" i="6"/>
  <c r="M16" i="6" s="1"/>
  <c r="G17" i="6"/>
  <c r="G18" i="6"/>
  <c r="M18" i="6" s="1"/>
  <c r="G19" i="6"/>
  <c r="M19" i="6" s="1"/>
  <c r="G20" i="6"/>
  <c r="M20" i="6" s="1"/>
  <c r="G21" i="6"/>
  <c r="M21" i="6" s="1"/>
  <c r="G22" i="6"/>
  <c r="M22" i="6" s="1"/>
  <c r="G23" i="6"/>
  <c r="M23" i="6" s="1"/>
  <c r="G24" i="6"/>
  <c r="M24" i="6" s="1"/>
  <c r="G25" i="6"/>
  <c r="M25" i="6" s="1"/>
  <c r="M13" i="6" l="1"/>
  <c r="G31" i="6"/>
  <c r="M17" i="6"/>
  <c r="M31" i="6" l="1"/>
  <c r="D18" i="7" s="1"/>
  <c r="P35" i="6"/>
  <c r="P36" i="6" s="1"/>
  <c r="Q34" i="6"/>
  <c r="F25" i="15"/>
  <c r="C9" i="7" s="1"/>
  <c r="G25" i="15"/>
  <c r="H25" i="15"/>
  <c r="D9" i="7" s="1"/>
  <c r="E25" i="15"/>
  <c r="E15" i="15"/>
  <c r="N35" i="6" l="1"/>
  <c r="D28" i="7" l="1"/>
  <c r="D33" i="7" s="1"/>
  <c r="D37" i="7" s="1"/>
  <c r="N10" i="3" l="1"/>
  <c r="N12" i="3"/>
  <c r="N15" i="3"/>
  <c r="N16" i="3"/>
  <c r="N19" i="3"/>
  <c r="N26" i="3"/>
  <c r="N27" i="3"/>
  <c r="N33" i="6" l="1"/>
  <c r="F8" i="52"/>
  <c r="N11" i="3"/>
  <c r="C14" i="43" l="1"/>
  <c r="C14" i="35" l="1"/>
  <c r="C14" i="40"/>
  <c r="C16" i="32"/>
  <c r="C25" i="33"/>
  <c r="C15" i="34"/>
  <c r="C15" i="27"/>
  <c r="C16" i="38"/>
  <c r="C19" i="44"/>
  <c r="C19" i="45"/>
  <c r="C21" i="36"/>
  <c r="C16" i="39"/>
  <c r="C16" i="31"/>
  <c r="C15" i="30"/>
  <c r="C13" i="29"/>
  <c r="C14" i="28"/>
  <c r="C8" i="7" l="1"/>
  <c r="H23" i="14"/>
  <c r="D8" i="7" s="1"/>
  <c r="D14" i="7" s="1"/>
  <c r="C14" i="7" l="1"/>
  <c r="J8" i="7"/>
  <c r="N9" i="3"/>
  <c r="N36" i="3" s="1"/>
  <c r="O33" i="6" s="1"/>
  <c r="C13" i="46" l="1"/>
  <c r="D23" i="20" l="1"/>
  <c r="J9" i="20"/>
  <c r="D24" i="20" l="1"/>
  <c r="D26" i="20" s="1"/>
  <c r="C33" i="7"/>
  <c r="C35" i="7" s="1"/>
  <c r="C37" i="7" s="1"/>
  <c r="K21" i="57" l="1"/>
  <c r="L21" i="57" s="1"/>
</calcChain>
</file>

<file path=xl/sharedStrings.xml><?xml version="1.0" encoding="utf-8"?>
<sst xmlns="http://schemas.openxmlformats.org/spreadsheetml/2006/main" count="1453" uniqueCount="705">
  <si>
    <t>ADMINISTRATIVE &amp; GENERAL EXPENSES</t>
  </si>
  <si>
    <t>Sl.No</t>
  </si>
  <si>
    <t>Name of Circles/Offices</t>
  </si>
  <si>
    <t>Hono-rarium</t>
  </si>
  <si>
    <t>Deployment of Home Guard</t>
  </si>
  <si>
    <t>Postage, Telephone P&amp;S &amp; Pds</t>
  </si>
  <si>
    <t>TA Officers   &amp; Staff</t>
  </si>
  <si>
    <t>Advt</t>
  </si>
  <si>
    <t>Misc Charges</t>
  </si>
  <si>
    <t>Legal/ Audit Fees</t>
  </si>
  <si>
    <t>B.chg/S.Duty Guarantee &amp; Regn Fees</t>
  </si>
  <si>
    <t>Enter-tainment</t>
  </si>
  <si>
    <t>Conslt. Fees incl  survey/tariff petition fees</t>
  </si>
  <si>
    <t>Training Fees</t>
  </si>
  <si>
    <t>Total</t>
  </si>
  <si>
    <t>Director Distribution</t>
  </si>
  <si>
    <t>CE(Distribution)</t>
  </si>
  <si>
    <t>CEO (Central Circle)</t>
  </si>
  <si>
    <t>CEO (E.G.H) Williamnagar</t>
  </si>
  <si>
    <t>CEO (Western Circle) Umiam</t>
  </si>
  <si>
    <t>SE (RE) Shillong</t>
  </si>
  <si>
    <t>SE (RE) Tura</t>
  </si>
  <si>
    <t>MEGHALAYA POWER DISTRIBUTION CORPORATION LIMITED</t>
  </si>
  <si>
    <t>EE, EGH(D), Williamnagar</t>
  </si>
  <si>
    <t>EE, WGH(D), Tura</t>
  </si>
  <si>
    <t>EE, Jaintia Hills (D.D), Jowai</t>
  </si>
  <si>
    <t>EE. WKH(D), Nongstoin</t>
  </si>
  <si>
    <t>EE, EKH(D),Divn. Shillong</t>
  </si>
  <si>
    <t>EE, Ri-Bhoi(D), Nongpoh</t>
  </si>
  <si>
    <t>EE Khliehriat (D) Div. Khliehriat</t>
  </si>
  <si>
    <t>EE Byrnihat (Distri.), Division</t>
  </si>
  <si>
    <t xml:space="preserve">EE Tura Distribution </t>
  </si>
  <si>
    <t>DGM (East), Shillong</t>
  </si>
  <si>
    <t>DGM (West), Shillong</t>
  </si>
  <si>
    <t>EE (Revenue)  Shillong</t>
  </si>
  <si>
    <t>EE Central Revenue Division</t>
  </si>
  <si>
    <t>EE Revenue Divn Williamnagar</t>
  </si>
  <si>
    <t>EE (Rev), Jowai</t>
  </si>
  <si>
    <t>EE (RE Const) Shillong</t>
  </si>
  <si>
    <t>EE (RE Const),Jaintia Hills</t>
  </si>
  <si>
    <t>EE (RE Const),W.K.Hills Nongstoin</t>
  </si>
  <si>
    <t>EE (RE Const), Garo Hills Tura</t>
  </si>
  <si>
    <t>EE (RE Const),Williamnagar</t>
  </si>
  <si>
    <r>
      <t>(</t>
    </r>
    <r>
      <rPr>
        <b/>
        <sz val="10"/>
        <rFont val="Rupee"/>
      </rPr>
      <t>`</t>
    </r>
    <r>
      <rPr>
        <b/>
        <sz val="10"/>
        <rFont val="Rupee Foradian Standard"/>
        <family val="2"/>
      </rPr>
      <t xml:space="preserve"> </t>
    </r>
    <r>
      <rPr>
        <b/>
        <sz val="10"/>
        <rFont val="Arial"/>
        <family val="2"/>
      </rPr>
      <t>in Lakhs)</t>
    </r>
  </si>
  <si>
    <t>Sl. No</t>
  </si>
  <si>
    <t>Pay</t>
  </si>
  <si>
    <t>CP /             WC</t>
  </si>
  <si>
    <t>DA</t>
  </si>
  <si>
    <t>OA</t>
  </si>
  <si>
    <t>OT        etc.</t>
  </si>
  <si>
    <t>Med.Exp</t>
  </si>
  <si>
    <t>Sitting Fees</t>
  </si>
  <si>
    <t>Staff Wel.Exp</t>
  </si>
  <si>
    <t>Unif. &amp; Livs</t>
  </si>
  <si>
    <t>9(3+4+5+6+7+8)</t>
  </si>
  <si>
    <t>Chief Engineer(RE)</t>
  </si>
  <si>
    <t>ACE(Eastern Zone), Shillong</t>
  </si>
  <si>
    <t>ACE (Western Zone),Tura</t>
  </si>
  <si>
    <t>CEO West Garo Hills, Tura</t>
  </si>
  <si>
    <t>CEO(Eastern Circle),Jowai</t>
  </si>
  <si>
    <t>CEO(Shillong Distribution)</t>
  </si>
  <si>
    <t>EE (MTI)</t>
  </si>
  <si>
    <t>EE  Revenue Divn Tura</t>
  </si>
  <si>
    <t>EE Western Rev Divn. Umiam</t>
  </si>
  <si>
    <t xml:space="preserve"> Total</t>
  </si>
  <si>
    <r>
      <t xml:space="preserve">       </t>
    </r>
    <r>
      <rPr>
        <b/>
        <sz val="9"/>
        <rFont val="Arial"/>
        <family val="2"/>
      </rPr>
      <t>(</t>
    </r>
    <r>
      <rPr>
        <b/>
        <sz val="9"/>
        <rFont val="Rupee"/>
      </rPr>
      <t xml:space="preserve"> ` </t>
    </r>
    <r>
      <rPr>
        <b/>
        <sz val="9"/>
        <rFont val="Arial"/>
        <family val="2"/>
      </rPr>
      <t>in lakhs)</t>
    </r>
  </si>
  <si>
    <t>Particulars</t>
  </si>
  <si>
    <t>3</t>
  </si>
  <si>
    <t>4</t>
  </si>
  <si>
    <t>5</t>
  </si>
  <si>
    <t>Casual Pay/Work Charge</t>
  </si>
  <si>
    <t>Dearness Allowance</t>
  </si>
  <si>
    <t>Other Allowances</t>
  </si>
  <si>
    <t>O/T, Shift &amp; Compensatory Wages etc.</t>
  </si>
  <si>
    <t>Arrear Pay inclusive Pension Arrear</t>
  </si>
  <si>
    <t>A</t>
  </si>
  <si>
    <t xml:space="preserve">“A” Sub –total </t>
  </si>
  <si>
    <t>Bonus</t>
  </si>
  <si>
    <t>Medical re-imbursement</t>
  </si>
  <si>
    <t>Staff Welfare Expenses</t>
  </si>
  <si>
    <t>Uniforms &amp; Liveries</t>
  </si>
  <si>
    <t>B</t>
  </si>
  <si>
    <t>“B” Sub –total (8+9+10+11+12)</t>
  </si>
  <si>
    <t>Total (“A” + “B”)</t>
  </si>
  <si>
    <t>Less Amount Capitalised</t>
  </si>
  <si>
    <t>Grand – Total</t>
  </si>
  <si>
    <r>
      <rPr>
        <b/>
        <sz val="12"/>
        <rFont val="Rupee Foradian Standard"/>
        <family val="2"/>
      </rPr>
      <t>(</t>
    </r>
    <r>
      <rPr>
        <b/>
        <sz val="12"/>
        <rFont val="Rupee"/>
      </rPr>
      <t xml:space="preserve">` </t>
    </r>
    <r>
      <rPr>
        <b/>
        <sz val="12"/>
        <rFont val="Arial"/>
        <family val="2"/>
      </rPr>
      <t>in lakhs)</t>
    </r>
  </si>
  <si>
    <t>ANNEXURE - C</t>
  </si>
  <si>
    <t>Sl. No.</t>
  </si>
  <si>
    <t>Name of Division</t>
  </si>
  <si>
    <t>Buildings</t>
  </si>
  <si>
    <t>Civil Works/ Land Compensation</t>
  </si>
  <si>
    <t>Lines &amp; Cable Network</t>
  </si>
  <si>
    <t>TOTAL</t>
  </si>
  <si>
    <t>Vehicle</t>
  </si>
  <si>
    <t>Furniture &amp; Fixtures</t>
  </si>
  <si>
    <t>Energy Audit</t>
  </si>
  <si>
    <t>GRAND TOTAL</t>
  </si>
  <si>
    <t xml:space="preserve"> EMPLOYEE COST</t>
  </si>
  <si>
    <t>Director Finance</t>
  </si>
  <si>
    <t>Director HRDC, Umiam</t>
  </si>
  <si>
    <t>Chief Security Officer</t>
  </si>
  <si>
    <t>ACE Commercial</t>
  </si>
  <si>
    <t>ACE Planning &amp; Design</t>
  </si>
  <si>
    <t>SE (RA &amp; FD)</t>
  </si>
  <si>
    <t>SE (Commercial) Shillong</t>
  </si>
  <si>
    <t>EE (MIS)</t>
  </si>
  <si>
    <t>EE (M &amp; M) Stores Shillong</t>
  </si>
  <si>
    <t>Pension</t>
  </si>
  <si>
    <t>ACE (MM)</t>
  </si>
  <si>
    <t>PARTICULARS</t>
  </si>
  <si>
    <t>A. GROSS REVENUE INCOME (FROM SALE OF POWER)</t>
  </si>
  <si>
    <t>i )  Within the State</t>
  </si>
  <si>
    <t>ii) Outside the State</t>
  </si>
  <si>
    <t>iii) R.E Subsidy from the State Government</t>
  </si>
  <si>
    <t>iv) Revenue Subsidy from State Government</t>
  </si>
  <si>
    <t>B. EXPENDITURE</t>
  </si>
  <si>
    <t>i) Employee cost</t>
  </si>
  <si>
    <t>ii) Administrative &amp; General Expenses</t>
  </si>
  <si>
    <t>iv) Power Purchase</t>
  </si>
  <si>
    <t>v) Depreciation</t>
  </si>
  <si>
    <t>vi) Interest Charges</t>
  </si>
  <si>
    <t>vii) Other Expenses</t>
  </si>
  <si>
    <t>Total  B (i) to (vii)</t>
  </si>
  <si>
    <t>C. LESS</t>
  </si>
  <si>
    <t>i) Expenses Capitalised</t>
  </si>
  <si>
    <t>ii) Interest Capitalised</t>
  </si>
  <si>
    <t>Total “C”  (i) to (ii)</t>
  </si>
  <si>
    <t>D. NET REVENUE EXPENDITURE  ( B – C )</t>
  </si>
  <si>
    <t>E. REPAYMENT OF INSTITUTIONAL CREDITORS</t>
  </si>
  <si>
    <t>F. SURPLUS / DEFICIT [(A – D) – E]</t>
  </si>
  <si>
    <t>G. NON – PLAN LOAN FROM STATE GOVERNMENT</t>
  </si>
  <si>
    <t>H. NET SURPLUS / DEFICIT</t>
  </si>
  <si>
    <r>
      <rPr>
        <b/>
        <sz val="10"/>
        <rFont val="Rupee"/>
      </rPr>
      <t xml:space="preserve">(` </t>
    </r>
    <r>
      <rPr>
        <b/>
        <sz val="10"/>
        <rFont val="Arial"/>
        <family val="2"/>
      </rPr>
      <t>in lakhs)</t>
    </r>
  </si>
  <si>
    <t>Total “ A” (i) to (vi)</t>
  </si>
  <si>
    <t>v) Other income (including Revenue Receivables/one time settlement from State Govt.)</t>
  </si>
  <si>
    <t>(a) Power Traders</t>
  </si>
  <si>
    <t>(b) MePGCL</t>
  </si>
  <si>
    <t>Transmission Charges - MePTCL</t>
  </si>
  <si>
    <t xml:space="preserve">                                    Power Grid</t>
  </si>
  <si>
    <t xml:space="preserve">                                    SLDC</t>
  </si>
  <si>
    <t>Sub-Total</t>
  </si>
  <si>
    <t>Sub-Total b/f</t>
  </si>
  <si>
    <t>EE Byrnihat (D) Div Byrnihat</t>
  </si>
  <si>
    <t>CPS</t>
  </si>
  <si>
    <t>Sub-Total c/o</t>
  </si>
  <si>
    <t>SE Energy Management</t>
  </si>
  <si>
    <t>LTC</t>
  </si>
  <si>
    <t>Rent, Rate, Taxes &amp; Ins on F.As</t>
  </si>
  <si>
    <t>Compe-nsation/Franc Comm</t>
  </si>
  <si>
    <t xml:space="preserve">POSITION OF LOAN LIABILITIES                                                                                         </t>
  </si>
  <si>
    <t>REPAYMENT</t>
  </si>
  <si>
    <t>INTEREST</t>
  </si>
  <si>
    <t>Type of Loan</t>
  </si>
  <si>
    <t>Loan recd during the year</t>
  </si>
  <si>
    <t>Repmnt due during the year</t>
  </si>
  <si>
    <t>Int paid/ adjusted during the year</t>
  </si>
  <si>
    <t>6(2+3)-5</t>
  </si>
  <si>
    <t>12(9+10)-11</t>
  </si>
  <si>
    <t>R.E.C. Loan(Resch)</t>
  </si>
  <si>
    <t>Indian O. Bank II</t>
  </si>
  <si>
    <t>REC (RGGVY)</t>
  </si>
  <si>
    <t>S.Total  “A”</t>
  </si>
  <si>
    <t>St. Govt. Loan</t>
  </si>
  <si>
    <t>S.Total “B”</t>
  </si>
  <si>
    <t>Total “A” + “B”</t>
  </si>
  <si>
    <t>during</t>
  </si>
  <si>
    <t>the year</t>
  </si>
  <si>
    <t xml:space="preserve">Interest due during </t>
  </si>
  <si>
    <t xml:space="preserve">O/S </t>
  </si>
  <si>
    <r>
      <t>Repmnt</t>
    </r>
    <r>
      <rPr>
        <b/>
        <sz val="10"/>
        <color rgb="FF000000"/>
        <rFont val="Times New Roman"/>
        <family val="1"/>
      </rPr>
      <t xml:space="preserve"> due during</t>
    </r>
  </si>
  <si>
    <t xml:space="preserve">Loans </t>
  </si>
  <si>
    <t xml:space="preserve">Repmnt made during </t>
  </si>
  <si>
    <t>O/B Loan</t>
  </si>
  <si>
    <r>
      <t>(</t>
    </r>
    <r>
      <rPr>
        <b/>
        <sz val="10"/>
        <rFont val="Rupee"/>
      </rPr>
      <t>`</t>
    </r>
    <r>
      <rPr>
        <b/>
        <sz val="10"/>
        <rFont val="Arial"/>
        <family val="2"/>
      </rPr>
      <t>in lakhs)</t>
    </r>
  </si>
  <si>
    <t xml:space="preserve">MEGHALAYA POWER DISTRIBUTION CORPORATION LIMITED                                                                                      </t>
  </si>
  <si>
    <t>Sl.No.</t>
  </si>
  <si>
    <t>RECEIPTS</t>
  </si>
  <si>
    <t>Smart Metering</t>
  </si>
  <si>
    <t xml:space="preserve">Sl.
</t>
  </si>
  <si>
    <t>Outlay</t>
  </si>
  <si>
    <t>Anti. Expenditure</t>
  </si>
  <si>
    <t>Total Distribution</t>
  </si>
  <si>
    <t>Sl 
No</t>
  </si>
  <si>
    <t>Name of the Sectors/ Schemes Sub headwise</t>
  </si>
  <si>
    <t>Expenditure incurred during</t>
  </si>
  <si>
    <t>Remarks</t>
  </si>
  <si>
    <t>Proforma II</t>
  </si>
  <si>
    <t>Unit</t>
  </si>
  <si>
    <t>Achievement during the</t>
  </si>
  <si>
    <t xml:space="preserve">Cumulative achievements during the 1st three quarters </t>
  </si>
  <si>
    <t>SALE OF POWER WITHIN THE STATE (CATEGORY - WISE)</t>
  </si>
  <si>
    <t>MU</t>
  </si>
  <si>
    <t>Revenue            (in lakhs)</t>
  </si>
  <si>
    <t>a)  Domestic</t>
  </si>
  <si>
    <t>b)  Kutir Jyoti</t>
  </si>
  <si>
    <t>Commercial</t>
  </si>
  <si>
    <t>Public Lighting</t>
  </si>
  <si>
    <t>Irrigation/Agriculture</t>
  </si>
  <si>
    <t>Public Water Works</t>
  </si>
  <si>
    <t>Industries:</t>
  </si>
  <si>
    <t>a. LT</t>
  </si>
  <si>
    <t>b. HT + EHT</t>
  </si>
  <si>
    <t>Bulk supply</t>
  </si>
  <si>
    <t>General purpose</t>
  </si>
  <si>
    <t xml:space="preserve">SALE OF POWER WITHIN THE STATE </t>
  </si>
  <si>
    <t>Revenue                          (in lakhs)</t>
  </si>
  <si>
    <t>Revenue                  (in lakhs)</t>
  </si>
  <si>
    <t>E.E.(REVENUE), SHILLONG</t>
  </si>
  <si>
    <t xml:space="preserve">E.E.(REVENUE), CENTRAL </t>
  </si>
  <si>
    <t>E.E. (REVENUE), WESTERN</t>
  </si>
  <si>
    <t>E.E. (REVENUE), TURA</t>
  </si>
  <si>
    <t>E.E.(REVENUE),WILLIAMNAGAR</t>
  </si>
  <si>
    <t>E.E.(REVENUE), JOWAI</t>
  </si>
  <si>
    <t xml:space="preserve">SALE OF POWER OUTSIDE THE STATE </t>
  </si>
  <si>
    <t>Revenue    (in lakhs)</t>
  </si>
  <si>
    <t>Revenue     (in lakhs)</t>
  </si>
  <si>
    <t>Bilateral (Swap)</t>
  </si>
  <si>
    <t>Repair &amp; Maintenance to Plants &amp; Machineries</t>
  </si>
  <si>
    <t>Repair &amp; Maintenance to Buildings</t>
  </si>
  <si>
    <t>Repair &amp; Maintenance to Civil works/ Land Compensation</t>
  </si>
  <si>
    <t>Repair &amp; Maintenance to Lines &amp; Cable Network</t>
  </si>
  <si>
    <t>Repair &amp; Maintenance to Vehicles</t>
  </si>
  <si>
    <t>Repair &amp; Maintenance to Furniture &amp; Fixtures</t>
  </si>
  <si>
    <t>Repair &amp; Maintenance to Office Equipments</t>
  </si>
  <si>
    <t>OTPC-Pallatana GPP</t>
  </si>
  <si>
    <t>MePGCL</t>
  </si>
  <si>
    <t>MePTCL Transmission Charges</t>
  </si>
  <si>
    <t>UI + Bilateral</t>
  </si>
  <si>
    <t xml:space="preserve">Purchase of Power &amp; Transmission Charges(for both State &amp; Central Generating Stations)                                                                              </t>
  </si>
  <si>
    <r>
      <t>(</t>
    </r>
    <r>
      <rPr>
        <b/>
        <sz val="10"/>
        <rFont val="Rupee"/>
      </rPr>
      <t>`</t>
    </r>
    <r>
      <rPr>
        <b/>
        <sz val="10"/>
        <rFont val="Rupee Foradian"/>
        <family val="2"/>
      </rPr>
      <t xml:space="preserve"> </t>
    </r>
    <r>
      <rPr>
        <b/>
        <sz val="10"/>
        <rFont val="Arial"/>
        <family val="2"/>
      </rPr>
      <t>in Lakhs)</t>
    </r>
  </si>
  <si>
    <r>
      <t xml:space="preserve">( </t>
    </r>
    <r>
      <rPr>
        <b/>
        <sz val="10"/>
        <rFont val="Rupee"/>
      </rPr>
      <t xml:space="preserve">` </t>
    </r>
    <r>
      <rPr>
        <b/>
        <sz val="10"/>
        <rFont val="Arial"/>
        <family val="2"/>
      </rPr>
      <t>in Lakhs)</t>
    </r>
  </si>
  <si>
    <t>EMPLOYEE COST</t>
  </si>
  <si>
    <t>Honorarium</t>
  </si>
  <si>
    <t>Rents,rates,Insurance including insurance on Fixed Assets</t>
  </si>
  <si>
    <t>Deployment of Home Guards</t>
  </si>
  <si>
    <t>Postage,Telegrams,Telephones,Books &amp; Periodicals, Printing &amp; Stationeries etc.</t>
  </si>
  <si>
    <t>TA of Officers &amp; Staff</t>
  </si>
  <si>
    <t>Advertisements</t>
  </si>
  <si>
    <t>Electricity Charges &amp; Misc.Expenses</t>
  </si>
  <si>
    <t>Legal Charges &amp; Audit Fees</t>
  </si>
  <si>
    <t>Bank Charges, Stamp Duty, Guarantee &amp; Registration Fees</t>
  </si>
  <si>
    <t>Entertainment</t>
  </si>
  <si>
    <t>Consultancy Fees including Survey/Tariff Petition Fees</t>
  </si>
  <si>
    <t>Sub Total</t>
  </si>
  <si>
    <t>ANNEXURE - C - 4</t>
  </si>
  <si>
    <t>DIRECTOR HRDC, UMIAM</t>
  </si>
  <si>
    <r>
      <t>(</t>
    </r>
    <r>
      <rPr>
        <b/>
        <sz val="12"/>
        <rFont val="Rupee"/>
      </rPr>
      <t>`</t>
    </r>
    <r>
      <rPr>
        <b/>
        <sz val="12"/>
        <rFont val="Rupee Foradian"/>
        <family val="2"/>
      </rPr>
      <t xml:space="preserve"> in lakhs)</t>
    </r>
  </si>
  <si>
    <t>P A R T I C U L A R S</t>
  </si>
  <si>
    <t>BUDGET ESTIMATE</t>
  </si>
  <si>
    <t>1.</t>
  </si>
  <si>
    <t>2.</t>
  </si>
  <si>
    <t>3.</t>
  </si>
  <si>
    <t>EXECUTIVE ENGINEER ( MIS ), SHILLONG</t>
  </si>
  <si>
    <r>
      <rPr>
        <b/>
        <sz val="12"/>
        <rFont val="Rupee Foradian Standard"/>
        <family val="2"/>
      </rPr>
      <t>(</t>
    </r>
    <r>
      <rPr>
        <b/>
        <sz val="12"/>
        <rFont val="Rupee"/>
      </rPr>
      <t xml:space="preserve">` </t>
    </r>
    <r>
      <rPr>
        <b/>
        <sz val="12"/>
        <rFont val="Arial"/>
        <family val="2"/>
      </rPr>
      <t>in Lakhs )</t>
    </r>
  </si>
  <si>
    <t>TOTAL :-</t>
  </si>
  <si>
    <t>EXECUTIVE ENGINEER (MATERIAL MANAGEMENT) STORES, SHILLONG</t>
  </si>
  <si>
    <t>EXECUTIVE ENGINEER ( MTI ), SHILLONG</t>
  </si>
  <si>
    <t>ANNEXURE - C - 24</t>
  </si>
  <si>
    <t xml:space="preserve">EXECUTIVE ENGINEER, EAST GARO HILLS DISTRIBUTION DIVISION, WILLIAMNAGAR </t>
  </si>
  <si>
    <t>4.</t>
  </si>
  <si>
    <t>ANNEXURE - C - 25</t>
  </si>
  <si>
    <t xml:space="preserve">EXECUTIVE ENGINEER, WEST GARO HILLS DISTRIBUTION DIVISION, TURA </t>
  </si>
  <si>
    <t>ANNEXURE - C - 26</t>
  </si>
  <si>
    <t>ANNEXURE - C - 27</t>
  </si>
  <si>
    <t xml:space="preserve">EXECUTIVE ENGINEER, WEST KHASI HILLS DISTRIBUTION DIVISION, NONGSTOIN </t>
  </si>
  <si>
    <t>ANNEXURE - C - 28</t>
  </si>
  <si>
    <t xml:space="preserve">EXECUTIVE ENGINEER, EAST KHASI HILLS DISTRIBUTION DIVISION, SHILLONG </t>
  </si>
  <si>
    <t xml:space="preserve">EXECUTIVE ENGINEER, RI-BHOI DISTRIBUTION DIVISION, NONGPOH </t>
  </si>
  <si>
    <t>EXECUTIVE ENGINEER, KHLIEHRIAT DISTRIBUTION DIVISION, KHLIEHRIAT</t>
  </si>
  <si>
    <t xml:space="preserve">EXECUTIVE ENGINEER, BYRNIHAT DISTRIBUTION DIVISION, BYRNIHAT </t>
  </si>
  <si>
    <t>ANNEXURE - C -32</t>
  </si>
  <si>
    <t xml:space="preserve">EXECUTIVE ENGINEER, TURA DISTRIBUTION DIVISION, TURA </t>
  </si>
  <si>
    <t>TOTAL:-</t>
  </si>
  <si>
    <t>DEPUTY GENERAL MANAGER (EAST), SHILLONG</t>
  </si>
  <si>
    <t>DEPUTY GENERAL MANAGER (WEST), SHILLONG</t>
  </si>
  <si>
    <t>ANNEXURE - C -35</t>
  </si>
  <si>
    <r>
      <t>CIVIL WORKS :</t>
    </r>
    <r>
      <rPr>
        <sz val="10"/>
        <rFont val="Arial"/>
        <family val="2"/>
      </rPr>
      <t xml:space="preserve">
Fencing of Sub - Stations, Painting of 33/11 KV S/Ss, Construction of foundation for Terminal Equipments, Grouting of Poles etc</t>
    </r>
  </si>
  <si>
    <t>EXECUTIVE ENGINEER, REVENUE DIVISION, SHILLONG</t>
  </si>
  <si>
    <t>ANNEXURE - C - 36</t>
  </si>
  <si>
    <t>EXECUTIVE ENGINEER, CENTRAL REVENUE DIVISION, SHILLONG</t>
  </si>
  <si>
    <t>SL.No</t>
  </si>
  <si>
    <t>TOTAL:</t>
  </si>
  <si>
    <t>EXECUTIVE ENGINEER, GARO HILLS REVENUE DIVISION TURA</t>
  </si>
  <si>
    <t>ANNEXURE - C - 38</t>
  </si>
  <si>
    <t>EXECUTIVE ENGINEER, REVENUE DIVISION, WILLIAMNAGAR</t>
  </si>
  <si>
    <r>
      <t>CIVIL WORKS :</t>
    </r>
    <r>
      <rPr>
        <sz val="10"/>
        <rFont val="Arial"/>
        <family val="2"/>
      </rPr>
      <t xml:space="preserve">
(a) Repair, renovation, and maintenance of office building &amp; staff quarters under Revenue Division, Willimnagar</t>
    </r>
  </si>
  <si>
    <t xml:space="preserve">EXECUTIVE ENGINEER, WESTERN REVENUE DIVISION, UMIAM </t>
  </si>
  <si>
    <t>ANNEXURE - C - 40</t>
  </si>
  <si>
    <t xml:space="preserve">EXECUTIVE ENGINEER, JOWAI REVENUE DIVISION </t>
  </si>
  <si>
    <t>EE, (Civil), Garo Hills, Tura</t>
  </si>
  <si>
    <t xml:space="preserve">EXECUTIVE ENGINEER, GARO HILLS(CIVIL) DIVISION, TURA </t>
  </si>
  <si>
    <t>ANNEXURE - C - 42</t>
  </si>
  <si>
    <t>ANNEXURE - C - 29</t>
  </si>
  <si>
    <t>T A B L E     O F    C O N T E N T S</t>
  </si>
  <si>
    <t>C O N T E N T S</t>
  </si>
  <si>
    <t>PAGE NO.</t>
  </si>
  <si>
    <t>REVENUE RECEIPTS &amp; EXPENDITURES</t>
  </si>
  <si>
    <t>PLAN    BUDGET</t>
  </si>
  <si>
    <t>`</t>
  </si>
  <si>
    <t>The Plan Schemes are to be financed from the following sources:</t>
  </si>
  <si>
    <t xml:space="preserve">MEGHALAYA POWER DISTRIBUTION CORPORATION LIMITED </t>
  </si>
  <si>
    <r>
      <t xml:space="preserve">        (</t>
    </r>
    <r>
      <rPr>
        <b/>
        <i/>
        <sz val="11.5"/>
        <rFont val="Rupee"/>
      </rPr>
      <t xml:space="preserve">` </t>
    </r>
    <r>
      <rPr>
        <b/>
        <i/>
        <sz val="11.5"/>
        <rFont val="Times New Roman"/>
        <family val="1"/>
      </rPr>
      <t>in lakhs)</t>
    </r>
  </si>
  <si>
    <t xml:space="preserve">Distribution  Schemes   </t>
  </si>
  <si>
    <t>Sl No.</t>
  </si>
  <si>
    <t>Name of Schemes/Projects</t>
  </si>
  <si>
    <t>ON-GOING</t>
  </si>
  <si>
    <r>
      <t>(</t>
    </r>
    <r>
      <rPr>
        <b/>
        <sz val="10"/>
        <rFont val="Rupee"/>
      </rPr>
      <t xml:space="preserve">` </t>
    </r>
    <r>
      <rPr>
        <b/>
        <sz val="10"/>
        <rFont val="Arial"/>
        <family val="2"/>
      </rPr>
      <t>in Lakh)</t>
    </r>
  </si>
  <si>
    <t>DISTRIBUTION SCHEME</t>
  </si>
  <si>
    <t>Construction of new 33KV line on ST pole with Raccoon conductor from Khliehtyrshi to Wahiajer 33/11 KV, 5.0 MVA substation with control room</t>
  </si>
  <si>
    <t>Sl No</t>
  </si>
  <si>
    <t>Name of Divisions</t>
  </si>
  <si>
    <t>Contracted works etc.</t>
  </si>
  <si>
    <t>SCHEME: DISTRIBUTION</t>
  </si>
  <si>
    <r>
      <t>(</t>
    </r>
    <r>
      <rPr>
        <b/>
        <sz val="11"/>
        <rFont val="Rupee"/>
      </rPr>
      <t>`</t>
    </r>
    <r>
      <rPr>
        <b/>
        <sz val="11"/>
        <rFont val="Rupee Foradian"/>
        <family val="2"/>
      </rPr>
      <t xml:space="preserve"> </t>
    </r>
    <r>
      <rPr>
        <b/>
        <sz val="11"/>
        <rFont val="Arial"/>
        <family val="2"/>
      </rPr>
      <t>in Lakhs)</t>
    </r>
  </si>
  <si>
    <r>
      <t>(</t>
    </r>
    <r>
      <rPr>
        <b/>
        <sz val="11"/>
        <rFont val="Rupee"/>
      </rPr>
      <t>`</t>
    </r>
    <r>
      <rPr>
        <b/>
        <sz val="11"/>
        <rFont val="Arial"/>
        <family val="2"/>
      </rPr>
      <t>in lakhs)</t>
    </r>
  </si>
  <si>
    <t>Total 'A'</t>
  </si>
  <si>
    <t>Total 'B'</t>
  </si>
  <si>
    <t>ANNEXURE - D</t>
  </si>
  <si>
    <t>CAPITAL EXPENDITURE</t>
  </si>
  <si>
    <r>
      <t>(</t>
    </r>
    <r>
      <rPr>
        <b/>
        <i/>
        <sz val="12"/>
        <rFont val="Rupee"/>
      </rPr>
      <t>`</t>
    </r>
    <r>
      <rPr>
        <b/>
        <i/>
        <sz val="12"/>
        <rFont val="Times New Roman"/>
        <family val="1"/>
      </rPr>
      <t xml:space="preserve"> in lakhs)</t>
    </r>
  </si>
  <si>
    <t>Sl.
No.</t>
  </si>
  <si>
    <t>Name of the Division</t>
  </si>
  <si>
    <t>NEC</t>
  </si>
  <si>
    <t>CHIEF ENGINEER (DISTRIBUTION)</t>
  </si>
  <si>
    <t>ANNEXURE - D - 04</t>
  </si>
  <si>
    <t>CHIEF ENGINEER (DISTRIBUTION), SHILLONG</t>
  </si>
  <si>
    <t>ANNEXURE - D - 01</t>
  </si>
  <si>
    <t>ANNEXURE - D - 02</t>
  </si>
  <si>
    <t>EXECUTIVE ENGINEER, R.E. CONSTRUCTION DIVISION, MePDCL SHILLONG</t>
  </si>
  <si>
    <t>EXECUTIVE ENGINEER, R.E. CONSTRUCTION DIVISION, MePDCL  JOWAI</t>
  </si>
  <si>
    <t>ANNEXURE - D - 03</t>
  </si>
  <si>
    <t>EXECUTIVE ENGINEER, R.E. CONSTRUCTION DIVISION, MePDCL  NONGSTOIN</t>
  </si>
  <si>
    <t>EXECUTIVE ENGINEER, R.E. CONSTRUCTION DIVISION, MePDCL  TURA</t>
  </si>
  <si>
    <t>ANNEXURE - D - 06</t>
  </si>
  <si>
    <t>EXECUTIVE ENGINEER, R.E. CONSTRUCTION DIVISION, MePDCL  WILLIAMNAGAR</t>
  </si>
  <si>
    <r>
      <t>(</t>
    </r>
    <r>
      <rPr>
        <b/>
        <sz val="12"/>
        <rFont val="Rupee"/>
      </rPr>
      <t>`</t>
    </r>
    <r>
      <rPr>
        <b/>
        <sz val="12"/>
        <rFont val="Arial"/>
        <family val="2"/>
      </rPr>
      <t>In lakhs)</t>
    </r>
  </si>
  <si>
    <t>A.1.</t>
  </si>
  <si>
    <t xml:space="preserve"> 1 Meter Rent</t>
  </si>
  <si>
    <t>Wheeling Charges</t>
  </si>
  <si>
    <t xml:space="preserve"> Misc Recoveries</t>
  </si>
  <si>
    <t>B.1.</t>
  </si>
  <si>
    <t xml:space="preserve"> Interest on Staff Loans/Advances</t>
  </si>
  <si>
    <t>Income from investment</t>
  </si>
  <si>
    <t>Delayed Payment Charges</t>
  </si>
  <si>
    <t>Discount/Rebates from Suppliers/Contractors</t>
  </si>
  <si>
    <t>Interest from Bank (Other than fixed Deposit)</t>
  </si>
  <si>
    <t>Income from Trading</t>
  </si>
  <si>
    <t>Income from Rentals, IB, Staffs Qtrs &amp; Buses</t>
  </si>
  <si>
    <t>Other Receipts</t>
  </si>
  <si>
    <t>OTHER INCOME</t>
  </si>
  <si>
    <t>8 – 10</t>
  </si>
  <si>
    <t>11 – 13</t>
  </si>
  <si>
    <t>15 – 16</t>
  </si>
  <si>
    <t>vi) Financial Assistance from State Government/Loans for Working Capital from FIs</t>
  </si>
  <si>
    <r>
      <t>(</t>
    </r>
    <r>
      <rPr>
        <sz val="11"/>
        <color theme="1"/>
        <rFont val="Rupee"/>
      </rPr>
      <t>`</t>
    </r>
    <r>
      <rPr>
        <sz val="11"/>
        <color theme="1"/>
        <rFont val="Rupee Foradian Standard"/>
        <family val="2"/>
      </rPr>
      <t xml:space="preserve"> </t>
    </r>
    <r>
      <rPr>
        <sz val="11"/>
        <color theme="1"/>
        <rFont val="Calibri"/>
        <family val="2"/>
        <scheme val="minor"/>
      </rPr>
      <t>in Lakhs)</t>
    </r>
  </si>
  <si>
    <t>8</t>
  </si>
  <si>
    <t>B.chg/S. Duty Guarantee &amp; Regn Fees</t>
  </si>
  <si>
    <t xml:space="preserve">Construction of new 33KV line from Byrnihat to Nongpoh with a provision for double circuit line. </t>
  </si>
  <si>
    <t>Office Equipment</t>
  </si>
  <si>
    <t>Plant                 &amp; Machinery</t>
  </si>
  <si>
    <t>Plant              &amp; Machinery</t>
  </si>
  <si>
    <t>Lines             &amp; Cable Network</t>
  </si>
  <si>
    <r>
      <t xml:space="preserve">BUILDINGS:-
</t>
    </r>
    <r>
      <rPr>
        <sz val="10"/>
        <rFont val="Arial"/>
        <family val="2"/>
      </rPr>
      <t>a) Repairing of Toilet, roof leakage, replacement of window panes at KDSD office
b) Repairing of Floor of office of AEE, Sutnga</t>
    </r>
  </si>
  <si>
    <r>
      <t>CIVIL WORKS :</t>
    </r>
    <r>
      <rPr>
        <sz val="10"/>
        <rFont val="Arial"/>
        <family val="2"/>
      </rPr>
      <t xml:space="preserve">
a.Retaining wall at SCADA Bldg, Byrnihat, etc.                                                                                                                                                  b.Fencing of Nongpoh Revenue Billing Building                                                                                                                                             c.Repairing of building under Nongpoh Rev section                                                                                                                                                d) Jungle cutting around Transformer Repairing Workshop.</t>
    </r>
  </si>
  <si>
    <r>
      <t xml:space="preserve">PLANT &amp; MACHINERIES :                                                                                                                                                                                              </t>
    </r>
    <r>
      <rPr>
        <sz val="10"/>
        <rFont val="Arial"/>
        <family val="2"/>
      </rPr>
      <t xml:space="preserve">                                                                                                                                                                                                 Compass &amp; Ranging rods</t>
    </r>
  </si>
  <si>
    <r>
      <t xml:space="preserve">BUILDINGS :                                                                                                                                                                                                                                   </t>
    </r>
    <r>
      <rPr>
        <sz val="9"/>
        <rFont val="Arial"/>
        <family val="2"/>
      </rPr>
      <t xml:space="preserve">a) Extension of office bldg at Sohiong S/stn to accommodate Revenue Office.
b) Extension of bldg for Junior Engineer at Mairang.
c) Construction of collection center at Riangdo S/stn.
d) Construction of accomodation for EKHR Billing Section at Bradman Section.                                                                                                 e). Rent for collection centre at site                                                                                                                                                                             f). Construction of enclosure at Nongstoin MT lab and Air conditioning                                                                                                      g). Minor repair of existing building at Mairang, Mawkyrwat and Pynursla                                                                                                  h). Construction of rain shade/slap drain at main counter and billing section at Cherra.
                                                                           </t>
    </r>
    <r>
      <rPr>
        <b/>
        <sz val="9"/>
        <rFont val="Arial"/>
        <family val="2"/>
      </rPr>
      <t xml:space="preserve">                                                                                                                </t>
    </r>
    <r>
      <rPr>
        <sz val="9"/>
        <rFont val="Arial"/>
        <family val="2"/>
      </rPr>
      <t xml:space="preserve">           </t>
    </r>
  </si>
  <si>
    <t>R-APDRP 'B'</t>
  </si>
  <si>
    <t>On-going</t>
  </si>
  <si>
    <t xml:space="preserve">                 TOTAL</t>
  </si>
  <si>
    <t>R-APDRP Part 'B'</t>
  </si>
  <si>
    <t xml:space="preserve">R-APDRP </t>
  </si>
  <si>
    <t xml:space="preserve">FUND SUPPORT FROM PFC                                                                                                                                </t>
  </si>
  <si>
    <t>Indo Bangla Border Flood Lighting Scheme</t>
  </si>
  <si>
    <t>Energy (MU)</t>
  </si>
  <si>
    <t>NEEPCO- Kopili Stage-I HEP</t>
  </si>
  <si>
    <t>NEEPCO- Kopili Stage-II HEP</t>
  </si>
  <si>
    <t>NEEPCO-Khandong HEP</t>
  </si>
  <si>
    <t>NEEPCO-AGTPP</t>
  </si>
  <si>
    <t>NEEPCO-AGBPP</t>
  </si>
  <si>
    <t>NEEPCO-Ranganadi HEP</t>
  </si>
  <si>
    <t>NEEPCO-Doyang HEP</t>
  </si>
  <si>
    <t>NHPC-Loktak HEP</t>
  </si>
  <si>
    <t>PGCIL+POSOCO+OAC,+Reactive Charges</t>
  </si>
  <si>
    <t>Free Power (6% of Kopli I,II &amp; Khangdong)</t>
  </si>
  <si>
    <t>Chief Engineer (Distribution)</t>
  </si>
  <si>
    <t>Director Corporate Affairs HR &amp; Adm</t>
  </si>
  <si>
    <t>EE Garo Hills Revenue Divn Tura</t>
  </si>
  <si>
    <t>DCA, HR &amp; Adm</t>
  </si>
  <si>
    <t>NEEPCO-AGTPP Combined Cycle</t>
  </si>
  <si>
    <t>PFC (R-APDRP) 'A'</t>
  </si>
  <si>
    <t>PFC (R-APDRP) 'B'</t>
  </si>
  <si>
    <t>Shillong</t>
  </si>
  <si>
    <t>Cherra</t>
  </si>
  <si>
    <t>Jowai</t>
  </si>
  <si>
    <t>Mairang</t>
  </si>
  <si>
    <t>Nongpoh</t>
  </si>
  <si>
    <t>Resubelpara</t>
  </si>
  <si>
    <t>Tura</t>
  </si>
  <si>
    <t>Williamnagar</t>
  </si>
  <si>
    <t>Nongstoin</t>
  </si>
  <si>
    <t>(i)</t>
  </si>
  <si>
    <t>(ii)</t>
  </si>
  <si>
    <t>(iii)</t>
  </si>
  <si>
    <t>(iv)</t>
  </si>
  <si>
    <t>(v)</t>
  </si>
  <si>
    <t>(vi)</t>
  </si>
  <si>
    <t>(vii)</t>
  </si>
  <si>
    <t>(viii)</t>
  </si>
  <si>
    <t>(ix)</t>
  </si>
  <si>
    <t>Income from Business Tenders, etc</t>
  </si>
  <si>
    <t>Disposal/Sale of scrap vehicles</t>
  </si>
  <si>
    <t>CKM/MVA</t>
  </si>
  <si>
    <r>
      <t>PLANT &amp; MACHINERIES :</t>
    </r>
    <r>
      <rPr>
        <sz val="10"/>
        <rFont val="Arial"/>
        <family val="2"/>
      </rPr>
      <t xml:space="preserve">
Procurement of 33KV SF6 and 11KV VCBs, 33KV &amp;11KV PTs,CTs,Auto reclosers, working tools, Measuring instruments, spares relays  etc.</t>
    </r>
  </si>
  <si>
    <r>
      <t>LINES &amp; CABLES :</t>
    </r>
    <r>
      <rPr>
        <sz val="10"/>
        <rFont val="Arial"/>
        <family val="2"/>
      </rPr>
      <t xml:space="preserve">
Procurement of 11/0.4KV Xer, Xer Oil, LA's, DO's set, 11KV &amp; 33KV Breakers &amp; Spares and other consumable items for maitenance of lines &amp; sub-stations, Servicing of DTs,Voltage improvement, Lines extension, Reconductoring, Procurement of Timer Switch for Street Lights, Procurement of Safety Equipments,  Construction of 11KV lines and New DTs Sub - Stations (Including Augmentation of some existing DTs), etc. Strengthening of Earthing of 33KV and 11KV Sub-station.
</t>
    </r>
  </si>
  <si>
    <r>
      <t>BUILDINGS :</t>
    </r>
    <r>
      <rPr>
        <sz val="10"/>
        <rFont val="Arial"/>
        <family val="2"/>
      </rPr>
      <t xml:space="preserve">
(a) Construction of New Store at Polo (Area - VIII &amp;  Division Store) and repairing of Staff and Barracks in different areas etc.</t>
    </r>
  </si>
  <si>
    <r>
      <t xml:space="preserve">PLANT &amp; MACHINERIES:                                                                                                                                                                                                      </t>
    </r>
    <r>
      <rPr>
        <sz val="9"/>
        <rFont val="Arial"/>
        <family val="2"/>
      </rPr>
      <t>1. Computer, server, LMP for KH Rev SD
2. Computer &amp; Bradman Stationeries, History cards.
3. AMC of line printer, computers &amp; Bradman M/cs
4. Procurement of Computer Peripheral and comsumables 
5. Meters &amp; meter boxes, meter seals                                                                                                                                                                                            6. Fuel and Electricity Charges for RAPDRP NE States common data centre</t>
    </r>
  </si>
  <si>
    <r>
      <t xml:space="preserve">LINES AND CABLES:                                                                                                                    </t>
    </r>
    <r>
      <rPr>
        <sz val="9"/>
        <rFont val="Arial"/>
        <family val="2"/>
      </rPr>
      <t xml:space="preserve">                                                                          1. 33 &amp; 11 KV CT/PT set, Meter testing equipments
2. Labour charge for installation of meters
3. Meters for replacement of defective ones for major consumers, Government consumers &amp; in R-APDRP project areas.                                                                                                                                                                                                                4. Kvah meters.                                                                                                                                                                                                                                                                                                                                                                                                                                                                                                                                                                                                                                                                      5. Raincoat, Gumboots, etc.3-ph whole current meter</t>
    </r>
  </si>
  <si>
    <r>
      <t xml:space="preserve">CIVIL WORKS :                                                                                                                                                                                                                                 </t>
    </r>
    <r>
      <rPr>
        <sz val="9"/>
        <rFont val="Arial"/>
        <family val="2"/>
      </rPr>
      <t>a)</t>
    </r>
    <r>
      <rPr>
        <b/>
        <sz val="9"/>
        <rFont val="Arial"/>
        <family val="2"/>
      </rPr>
      <t xml:space="preserve"> </t>
    </r>
    <r>
      <rPr>
        <sz val="9"/>
        <rFont val="Arial"/>
        <family val="2"/>
      </rPr>
      <t>Renovation of Revenue collection Centres of different Revenue Sections.</t>
    </r>
  </si>
  <si>
    <r>
      <t xml:space="preserve">PLANT &amp; MACHINERIES :                                                                                                                                                                                                 </t>
    </r>
    <r>
      <rPr>
        <sz val="10"/>
        <rFont val="Arial"/>
        <family val="2"/>
      </rPr>
      <t>Stationery for computer billing, ECR stationery, AMC of ECR machines, Computer accessories, Cash trac stationeries, Note counting machine, steel cabinet etc</t>
    </r>
  </si>
  <si>
    <r>
      <t xml:space="preserve">BUILDINGS : </t>
    </r>
    <r>
      <rPr>
        <sz val="10"/>
        <rFont val="Arial"/>
        <family val="2"/>
      </rPr>
      <t xml:space="preserve">                                                                                                                                                     (a) Constructioin of quarters for EE, AEE, Jes and staff of Revenue Subdivision, Williamnagar, Mendipathar, and Bajengdoba Revenue Section                                      </t>
    </r>
  </si>
  <si>
    <r>
      <t xml:space="preserve">LINES AND CABLES:  </t>
    </r>
    <r>
      <rPr>
        <sz val="10"/>
        <rFont val="Arial"/>
        <family val="2"/>
      </rPr>
      <t xml:space="preserve">                                                                                                                                                                                                 (a) Procurement of 3ph, LT CT meters-/5, ring CT 200/5,300/5,400/5 AMP (b) Single Core cable 150mmsq and 120mmsq (c). Meter seal,CT/PT combine sets  d).Special disconnection drive, hiring of vehicles etc
                                                                                                                            </t>
    </r>
  </si>
  <si>
    <r>
      <t xml:space="preserve">LINES &amp; CABLES:                                                                                                                                                                                               </t>
    </r>
    <r>
      <rPr>
        <sz val="10"/>
        <rFont val="Arial"/>
        <family val="2"/>
      </rPr>
      <t>1. Procurement of CT/PT set , Energy meters,cables, plastic seals, Hand Gloves, Hooksticks, etc. 
2. Procurement of MRI, SBM modems etc.
3. Ligthing arrangement for Transformer Repairing Workshop                                                                                                                    4. Miscellaneous, eg Engagement of labourer and vehicle for special disconnection drive, etc.</t>
    </r>
  </si>
  <si>
    <t>Indo Bangla Lighting Scheme</t>
  </si>
  <si>
    <t>EE RE SHILLONG</t>
  </si>
  <si>
    <t>EE RE TURA</t>
  </si>
  <si>
    <t>EE RE Shillong</t>
  </si>
  <si>
    <t>EE RE Tura</t>
  </si>
  <si>
    <t>EE RE JOWAI</t>
  </si>
  <si>
    <t>DDG</t>
  </si>
  <si>
    <t>Jaintia Hills District</t>
  </si>
  <si>
    <t>East Khasi Hills District</t>
  </si>
  <si>
    <t>West Garo Hills District</t>
  </si>
  <si>
    <t>Name of the On-Going Scheme/ Project                    (District Wise)</t>
  </si>
  <si>
    <t xml:space="preserve">Name of the On-Going Scheme/Project                    </t>
  </si>
  <si>
    <t>EE RE Jowai</t>
  </si>
  <si>
    <t xml:space="preserve">POWER PROJECTS  UNDER ON-GOING  R-APDRP PROJECT &amp;  OTHER SCHEME/PROJECT  </t>
  </si>
  <si>
    <t>Employee                                                                                                                                                                                                                                    Cost</t>
  </si>
  <si>
    <t>Cost of                                                                                                                                                                                                                              Materials</t>
  </si>
  <si>
    <t>South Garo Hills District</t>
  </si>
  <si>
    <t>2016 – 2017 (BE)</t>
  </si>
  <si>
    <t>2016-2017 (BE)</t>
  </si>
  <si>
    <t>2016 – 2017(BE)</t>
  </si>
  <si>
    <t>2016-17 (BE)</t>
  </si>
  <si>
    <t>2016-17</t>
  </si>
  <si>
    <t>REC MT Loan (100 Cr)</t>
  </si>
  <si>
    <t>REC MT Loan (50 Cr)</t>
  </si>
  <si>
    <t>Other Income</t>
  </si>
  <si>
    <r>
      <t>CIVIL WORKS :</t>
    </r>
    <r>
      <rPr>
        <sz val="10"/>
        <rFont val="Arial"/>
        <family val="2"/>
      </rPr>
      <t xml:space="preserve">
i) Painting of 33/11KV Keating Road  &amp; Nongthymmai S/s                                                                             ii) Clearing of switch yard, deweeding and spreading of gravel in 33/11 KV S/s                                                                                                iii) Construction of Substation fencing for 11/0.4KV                                                                                                                                                                     </t>
    </r>
  </si>
  <si>
    <r>
      <t>LINES &amp; CABLES :</t>
    </r>
    <r>
      <rPr>
        <sz val="10"/>
        <rFont val="Arial"/>
        <family val="2"/>
      </rPr>
      <t xml:space="preserve">
i) Procurement of O&amp;M materials viz pole,disc insulators, conductors,cable, fuse elements,XLPE cables, street light materials, AMC of 33/11KV Substation, Jungle cutting, (g) Strengthening of Earthing of 33KV and 11KV Substation.   etc.</t>
    </r>
  </si>
  <si>
    <r>
      <t>PLANT &amp; MACHINERIES :</t>
    </r>
    <r>
      <rPr>
        <sz val="10"/>
        <rFont val="Arial"/>
        <family val="2"/>
      </rPr>
      <t xml:space="preserve">
Procurment of 11KV VCBs for 33/11KV Mawlai Sub-station, Kench Trace Sub-station, Mawprem Sub-station and relays, 11Kv PT Indoor type, measuring and Testing instruments, Trifor,  etc</t>
    </r>
  </si>
  <si>
    <r>
      <t>BUILDINGS :</t>
    </r>
    <r>
      <rPr>
        <sz val="10"/>
        <rFont val="Arial"/>
        <family val="2"/>
      </rPr>
      <t xml:space="preserve">
(a) Repair of  the Office building of Area Manager-,II,III                                                                                                                                                                                                                                                                                                                             (b)Reparing of Staff Barrack at BC House and Nongthymmai ss</t>
    </r>
  </si>
  <si>
    <t>Revenue Grant</t>
  </si>
  <si>
    <r>
      <t xml:space="preserve">PLANT &amp; MACHINERIES:- 
</t>
    </r>
    <r>
      <rPr>
        <sz val="10"/>
        <rFont val="Arial"/>
        <family val="2"/>
      </rPr>
      <t xml:space="preserve">Procurement of Tr. Oil testing kit, Meggar, measuring instrument, Auto-reclosure, circuit breakers, CTs, PTs, relays for 33/11kV substations, tools and tackles etc </t>
    </r>
  </si>
  <si>
    <r>
      <t>BUILDINGS:-</t>
    </r>
    <r>
      <rPr>
        <sz val="10"/>
        <rFont val="Arial"/>
        <family val="2"/>
      </rPr>
      <t xml:space="preserve">Construction of new office buildings for Mawsynram &amp; extension of office building at Pynursla, construction of lineman barrack at Laitumsaw S/s and toilets at Jongsha and Ichamati S/D   </t>
    </r>
  </si>
  <si>
    <r>
      <t>CIVIL WORKS:-</t>
    </r>
    <r>
      <rPr>
        <sz val="10"/>
        <rFont val="Arial"/>
        <family val="2"/>
      </rPr>
      <t xml:space="preserve">Fencing of substations, painting and construction of terminal equipments foundations etc     </t>
    </r>
  </si>
  <si>
    <r>
      <t xml:space="preserve">LINES &amp; CABLES:-
</t>
    </r>
    <r>
      <rPr>
        <sz val="10"/>
        <rFont val="Arial"/>
        <family val="2"/>
      </rPr>
      <t xml:space="preserve">(a)Procurement of 11/0.4KV transformers, transformer oil, LA, DO sets, 11kV and 33kV breakers and spares and other consumable item, servicing of transformers, Voltage improvement of HT and LT lines extension, reconductoring, augmentation &amp; construction of 33/11kV substations, procurement of safety equipments, replacement of discs, pin insulators, poles etc.(b) procurement of safety equipments (c) Construction of 11kV lines and new DTs substation including augmentation of some existing DTs. (d) Strengthening of Earthing of 33KV and 11KV Substation.                                              </t>
    </r>
  </si>
  <si>
    <r>
      <t xml:space="preserve">PLANT &amp; MACHINERIES:- 
</t>
    </r>
    <r>
      <rPr>
        <sz val="10"/>
        <rFont val="Arial"/>
        <family val="2"/>
      </rPr>
      <t xml:space="preserve">Procurement of testing instruments, Meggar, Pulling M/cs  tools and tackles , measuring instruments etc </t>
    </r>
  </si>
  <si>
    <r>
      <t xml:space="preserve">BUILDINGS:-
</t>
    </r>
    <r>
      <rPr>
        <sz val="10"/>
        <rFont val="Arial"/>
        <family val="2"/>
      </rPr>
      <t xml:space="preserve">(a).Repairing of staff Quater at Mawten 
(b).Construction of lineman barrack at Nongkhlaw 33 KV S/stn.
(c).Construction of Open store yard at 33/11KV Mairang Substation. 
(d).Construction of Complaint room cum store at 33/11KV Nongstoin Substation.                    </t>
    </r>
  </si>
  <si>
    <r>
      <t xml:space="preserve">CIVIL WORKS:-
</t>
    </r>
    <r>
      <rPr>
        <sz val="10"/>
        <rFont val="Arial"/>
        <family val="2"/>
      </rPr>
      <t>(a) Construction of Sub-station Fencing at different 11/0.4KV Ss under Mairang,Nongstoin, Sonapahar and Mawkyrwat Sub-Divisions 
b).Repair and maintenance of Type-III Qtrs at Nongstoin and Urgent repair of collapse boundary fencing of Corporation's land at Riangdo.</t>
    </r>
  </si>
  <si>
    <r>
      <t xml:space="preserve">LINES &amp; CABLES:-
</t>
    </r>
    <r>
      <rPr>
        <sz val="10"/>
        <rFont val="Arial"/>
        <family val="2"/>
      </rPr>
      <t xml:space="preserve">(a) Cost of materials for daily maintenance works like replacement of barrel ,fuses, cut out, LAs,LT cables, insulators,transformer oil etc.
(b). LT extension and Phase conversion 
(c) Construction of 11KV line for Mawkyrwat Town for voltage improvement. 
(d).Augmentation of DT Sub-station
(e) Renovation/replacement of old sal poles and insulators in existing HT/LT lines.
(f) Jungle clearance along existing lines (g) Strengthening of Earthing of 33KV and 11KV Substation. </t>
    </r>
  </si>
  <si>
    <r>
      <t xml:space="preserve">PLANT &amp; MACHINERIES:- 
</t>
    </r>
    <r>
      <rPr>
        <sz val="10"/>
        <rFont val="Arial"/>
        <family val="2"/>
      </rPr>
      <t>Repairing of Transformers, procurenment of Insulation Tester, Trifor Machine,  Tong Tester,  Hook sticks, raincoats, etc.</t>
    </r>
  </si>
  <si>
    <r>
      <t xml:space="preserve">CIVIL WORKS:-
</t>
    </r>
    <r>
      <rPr>
        <sz val="10"/>
        <rFont val="Arial"/>
        <family val="2"/>
      </rPr>
      <t>Construction of Substation Fencing with hollow block at Moopala,Semmasi, Shnong rim, Bapung Skul, Chiruphi, DI office, Khliehriat.</t>
    </r>
  </si>
  <si>
    <r>
      <t xml:space="preserve">LINES &amp; CABLES:-
</t>
    </r>
    <r>
      <rPr>
        <sz val="10"/>
        <rFont val="Arial"/>
        <family val="2"/>
      </rPr>
      <t xml:space="preserve">a) Extension of LT lines at Jalaphet, Rymbai, Sutnga, Saipung, Pamra, Paithlu, Umkiang etc.
b) Phase conversion of LT lines 1ph2w to 3ph 4w under Khliehriat Distribution Division
c) Augmentatioin of S/stns at Moopala, Sutnga Syrpo, Shnong Rim, Moolait,Pala, Umkyrpong, Umkiang, Chiruphi, Rymbai Poh skul  and Bapung.
d) Pole painting, Jungle clearance along 33 KV and 11 KV lines.
e) Replacement of Poles along 33 KV Khliehriat Latyrki feeder.
f) Renovation of transformer pad, earthing etc at Sutnga,Saipung and Priang Sub-station                                   g) Shifting of 500KVA Transformer from GREF/PWD complex                                                                                                                                                         h) Reconstruction of 11KV Khliehriat  town feeder
</t>
    </r>
  </si>
  <si>
    <t xml:space="preserve">EXECUTIVE ENGINEER, JOWAI DISTRIBUTION DIVISION, JOWAI </t>
  </si>
  <si>
    <r>
      <t xml:space="preserve">BUILDINGS:-                                                                                                                                                                                                                                     </t>
    </r>
    <r>
      <rPr>
        <sz val="10"/>
        <rFont val="Arial"/>
        <family val="2"/>
      </rPr>
      <t xml:space="preserve">a) Construction of  RCC staff quarters.                                                                                             b) Water supply to Khliehtyrshi, Nartiang ,Ialong and Wahiajer 33 KV S/stns.                                                                                                                                                                  c) Repair/construction of boundary fencing at Khliehtyrshi.                                                                                                              
</t>
    </r>
  </si>
  <si>
    <r>
      <t xml:space="preserve">CIVIL WORKS:-                                                                                                                                                                                                                           </t>
    </r>
    <r>
      <rPr>
        <sz val="10"/>
        <rFont val="Arial"/>
        <family val="2"/>
      </rPr>
      <t xml:space="preserve">a) Construction of Substation Fencing with hollow block at different 11/0.4 KV S/stns under Jowai (D) &amp; PCSD S/Divns.                                                                                                                                                                                              b) Repair &amp; maintenance of Staff/ Officer's quarters, Office Building, etc. at Jowai and Amlarem.                                                                                                                                                                              </t>
    </r>
  </si>
  <si>
    <r>
      <t xml:space="preserve">LINES &amp; CABLES:-
</t>
    </r>
    <r>
      <rPr>
        <sz val="10"/>
        <rFont val="Arial"/>
        <family val="2"/>
      </rPr>
      <t xml:space="preserve">a) Construction of lines &amp; S/stns for voltage improvement.
b) Phase conversion of LT lines 1ph2w to 3ph 4w
c) Augmentatioin of S/stns.
d) Pole painting, Jungle clearance along 33 KV and 11 KV lines.                                                                                                                           e) Renovation/Replacemet of old sal poles, Pin insulators, etc. of old 33 KV &amp; 11 KV Lines.                                                                                  f)Filtration of Power Transformers at Jowai, Amlarem, Shangpung &amp; Khliehtyrshi.                                                                                   g) Cost of materials for daily maintenance works.                                                                                                                                                      h) Expenditure on HT/LT line extension and Sub-station, reconductoring of LT lines under PCSD.                                                      i) Repairing of Power Transformers and Distribution Transformer, including AMC of 33/11KV Substation.
</t>
    </r>
  </si>
  <si>
    <r>
      <t xml:space="preserve">PLANT &amp; MACHINERIES:- 
</t>
    </r>
    <r>
      <rPr>
        <sz val="10"/>
        <rFont val="Arial"/>
        <family val="2"/>
      </rPr>
      <t>Procurement of Insulation Tester, HT and LT Meggar, Trifor Machine,  Tong Tester,33KV SF6 breakers,11 KV VCB, SF6 gas, etc.</t>
    </r>
  </si>
  <si>
    <r>
      <t xml:space="preserve">BUILDINGS:-
</t>
    </r>
    <r>
      <rPr>
        <sz val="10"/>
        <rFont val="Arial"/>
        <family val="2"/>
      </rPr>
      <t>a) Construction of Line-man Barrack at Umsohlait 33 KV S/stn.                                                                                                                     b) Construction of Line-man Barrack at Bhoirymbong &amp; Nongpoh 33 KV S/stn.                                                                                                                             c) Construction of Parmanent Office Building at Nongpoh                                                                                                                                     d) Repairing of Line-man Barrack at Umsning 33 KV S/stn.</t>
    </r>
  </si>
  <si>
    <r>
      <t xml:space="preserve">CIVIL WORKS:-
</t>
    </r>
    <r>
      <rPr>
        <sz val="10"/>
        <rFont val="Arial"/>
        <family val="2"/>
      </rPr>
      <t xml:space="preserve">a) Construction of Substation brick wall Fencing at  11/0.4 KV S/stns.                                                                                           b) Painting &amp; minor repairing of Control Room at Nongpoh Umiam and Bhoirymbong S/stn.                                                                                                                                                  </t>
    </r>
  </si>
  <si>
    <r>
      <t xml:space="preserve">LINES &amp; CABLES:-
</t>
    </r>
    <r>
      <rPr>
        <sz val="10"/>
        <rFont val="Arial"/>
        <family val="2"/>
      </rPr>
      <t xml:space="preserve">a) Procurement of transformer oil, DTs, steel poles, HT &amp;LTcontrol cables, LA, DO set,  Cut-out &amp; other consumable materials etc.                                                                                                                            b) Augmentation of DTs, LT line extension &amp; Phase conversion of LT lines 1ph2w to 3ph 4w.                                                                                                                                                                                                             c) Strengthening of existing 33KV and 11KV line including seggragation of Nongpoh town feeder from rural feeder.                                                                                                                                                          d) Jungle clearance along 33 KV and 11 KV lines.                                                                                                                                     </t>
    </r>
  </si>
  <si>
    <r>
      <t xml:space="preserve">PLANT &amp; MACHINERIES:- 
</t>
    </r>
    <r>
      <rPr>
        <sz val="10"/>
        <rFont val="Arial"/>
        <family val="2"/>
      </rPr>
      <t>Procurement of  pulling anf lifting machine,Insulation Tester, Trifor Machine,  Tong Tester,  33KV &amp; 11KV breakers and spares, SF6 gas,  etc.</t>
    </r>
  </si>
  <si>
    <r>
      <t xml:space="preserve">BUILDINGS:                                                                                                                                                                                                                                   </t>
    </r>
    <r>
      <rPr>
        <sz val="10"/>
        <rFont val="Arial"/>
        <family val="2"/>
      </rPr>
      <t xml:space="preserve">a) Repaining and renovation of Store room at 33/11 KV EPIP S/s.
b) Construction of Security Shed (Gumpti) at Rajabagan 33KV S/stn                                                                                                              </t>
    </r>
  </si>
  <si>
    <r>
      <t xml:space="preserve">CIVIL WORKS:-                                                                                                                                                                                                                             </t>
    </r>
    <r>
      <rPr>
        <sz val="10"/>
        <rFont val="Arial"/>
        <family val="2"/>
      </rPr>
      <t xml:space="preserve">a) Construction of Substation brick wall Fencing at  11/0.4 KV S/stns.                                                                                b) Painting of 33KV Switchyard Structure at EPIP 33 KV S/stn.                                                                                                                                                             c) Raising the height of fencing at 33/11KV S/s
</t>
    </r>
  </si>
  <si>
    <r>
      <t xml:space="preserve">LINES &amp; CABLES:-
</t>
    </r>
    <r>
      <rPr>
        <sz val="10"/>
        <rFont val="Arial"/>
        <family val="2"/>
      </rPr>
      <t>a) Construction of 33 KV &amp; 11 KV lines for high value consumers in Byrnihat, new S/stns for voltage improvement.
b) LT line extension &amp; Phase conversion of LT lines 1ph2w to 3ph 4w.                                                                                                c) Renovation of existing lines &amp; shifting of  S/stns.                                                                                                                                                  d) Jungle clearance along 33 KV and 11 KV lines.                                                                                                                                                         e) Procurement of DTs, steel poles, control cables, LA, DO set, Cut-out &amp; other consumable materials.</t>
    </r>
  </si>
  <si>
    <r>
      <t xml:space="preserve">PLANT &amp; MACHINERIES:- 
</t>
    </r>
    <r>
      <rPr>
        <sz val="10"/>
        <rFont val="Arial"/>
        <family val="2"/>
      </rPr>
      <t>Procurement of 1no.110 Volts DC station battery charger, paper cutting machine,Transformer oil ,Working tools,SF6 Gas,Filling Set, 11KV VCB interruptor ,DT repairing materials etc.</t>
    </r>
  </si>
  <si>
    <r>
      <t xml:space="preserve">BUILDINGS:-
</t>
    </r>
    <r>
      <rPr>
        <sz val="10"/>
        <rFont val="Arial"/>
        <family val="2"/>
      </rPr>
      <t xml:space="preserve">(a) Repairing of staff quarters at Tura &amp; Dalu  (b) Repair of office building of Tura Profit Centre Sub-Division and Dalu Sub-Divn  (c) Repair and renovation of Control rooms at Dakopgre &amp; Dobasipara SubStation  </t>
    </r>
  </si>
  <si>
    <r>
      <rPr>
        <b/>
        <sz val="10"/>
        <rFont val="Arial"/>
        <family val="2"/>
      </rPr>
      <t>CIVIL WORKS:-</t>
    </r>
    <r>
      <rPr>
        <sz val="10"/>
        <rFont val="Arial"/>
        <family val="2"/>
      </rPr>
      <t xml:space="preserve">
(a) Clearing of jungles and scrap in 33 KV S/stn  (b) Re-painting of power transformer, panels etc, in all the 33 KV S/stns. (c)  Construction of safety fencing for DTs in selected areas.</t>
    </r>
  </si>
  <si>
    <r>
      <t xml:space="preserve">LINES &amp; CABLES:-
</t>
    </r>
    <r>
      <rPr>
        <sz val="10"/>
        <rFont val="Arial"/>
        <family val="2"/>
      </rPr>
      <t xml:space="preserve">(a) EE(MM)Procurement of O&amp;M Materials like ST Poles, LT cables, Cut-Out, D.O. set, L.A., Fuse Elements, Transformers, LA, D.O. fuse, Barrel, Raincoat, Main Switch etc. (b) Clearing of jungle along the 33 KV &amp; 11 KV lines at Dalu and outer Tura  (c)  Augmentation of DTs along with R&amp;M at Tura and Dalu.  (d) Extension of phase conversion of LT lines to prospective localities at Tura Town and Dalu. (e) AMC of 11 KV panels for Hawakhana Dakopgre &amp; Dobasipara S/Stn (f).Outsourcing of repair of DTs </t>
    </r>
  </si>
  <si>
    <r>
      <t xml:space="preserve">PLANT &amp; MACHINERIES:- 
</t>
    </r>
    <r>
      <rPr>
        <sz val="10"/>
        <rFont val="Arial"/>
        <family val="2"/>
      </rPr>
      <t>Procurement of Insulation Tester, Trifor Machine, Tong tester, Single &amp; Double pully, come along clamps, Crimping tools, chain pulley,Oil testing set, etc</t>
    </r>
  </si>
  <si>
    <r>
      <t xml:space="preserve">BUILDINGS:-
</t>
    </r>
    <r>
      <rPr>
        <sz val="10"/>
        <rFont val="Arial"/>
        <family val="2"/>
      </rPr>
      <t xml:space="preserve">a). Construction of Store at Garobadha
b).Construction of AEE (D) office building, officers and staffs quarters at Mahendraganj
c).Construction of staffs at 33/11 KV Gongglanggre substation                                                                                                                  d).Construction of Revenue collection centre </t>
    </r>
  </si>
  <si>
    <r>
      <t xml:space="preserve">CIVIL WORKS:-
</t>
    </r>
    <r>
      <rPr>
        <sz val="10"/>
        <rFont val="Arial"/>
        <family val="2"/>
      </rPr>
      <t>a).Construction of Chain link fencing of MeECL land at Garobadha
b).Construction of Chain link fencing of MeECL land at Rongram                                                                                                   c).Provision of water pipe line and water tank at 33/11 KV Selsella substation                                                                        d).Provision of water pipe line and water tank at 33/11 KV Gongglanggre substation</t>
    </r>
  </si>
  <si>
    <r>
      <t xml:space="preserve">LINES &amp; CABLES:-
</t>
    </r>
    <r>
      <rPr>
        <sz val="10"/>
        <rFont val="Arial"/>
        <family val="2"/>
      </rPr>
      <t xml:space="preserve">a).Procurement of ST poles, Transformers, Transformer Oil &amp; consumables, other line maintenance materials
b).Construction of 11KV bay &amp; 1no.outgoing fdr from 33/11 KV Gongglanggre substation (for immediate power evacuation 
c).Augmentation of 33/11 KV substation from 1x1.6 MVA to 1x2.5 MVA at Tikkrikilla substation                                                                                                                             d).Construction of 2 Nos. of additional 11KV feeders from 33/11KV Ampati substation (6.0Km)                                                                                                                                                e).Construction of 2 Nos. of additional 11KV feeders from 33/11KV Selsella substation (3.0Km)                                                                                                                             f).Outsourcing of Filtration of Power Transformers  to reputed firms                                                                                                                                                                                               g).Outsourcing of DT repairing to approved firms                                                                                                                 h).Augmentation of DTs an construction of s/s fencing                                                                                                                                                                   i). Jungle cutting along 33KV, 11KV and LT lines                                                                                          j).AMC for newly commissioned 33/11KV Phulbari s/s </t>
    </r>
  </si>
  <si>
    <r>
      <t xml:space="preserve">BUILDINGS:-
</t>
    </r>
    <r>
      <rPr>
        <sz val="10"/>
        <rFont val="Arial"/>
        <family val="2"/>
      </rPr>
      <t xml:space="preserve"> (a) Repairing of AEE (D) office building and staff barrack at Williamnagar &amp; Mendipathar S/D (b) Repair of Barrack staff quarter at Kharkutta.</t>
    </r>
  </si>
  <si>
    <r>
      <t xml:space="preserve">CIVIL WORKS:-
</t>
    </r>
    <r>
      <rPr>
        <sz val="10"/>
        <rFont val="Arial"/>
        <family val="2"/>
      </rPr>
      <t>(a)Construction of water storage tank with provision of water pipe lines at Baghmara MeECL complex (b)  Extension of Building at Transformer Repairing workshop at Mendipathar (c). Construction of  half brick wall fencing of Baghmara S/D office.</t>
    </r>
  </si>
  <si>
    <r>
      <t xml:space="preserve">LINES &amp; CABLES:-
</t>
    </r>
    <r>
      <rPr>
        <sz val="10"/>
        <rFont val="Arial"/>
        <family val="2"/>
      </rPr>
      <t xml:space="preserve"> (a) Procurement of DTs, poles, cables, cut outs, DO sets, Fuse elements, LAs, barrel etc. (b) Jungle cutting of 33KV and 11KV line (c) Extension of 33KV switch yard at Williamnagar for installation of 33KV PT (d) Strengthening of existing 33KV and 11KV lines including Substation to avoid freequent interruption and for proper Energy Audit (e) renovation of Kharkutta-Baksalpara line and jungle clearance along the lines</t>
    </r>
  </si>
  <si>
    <r>
      <rPr>
        <b/>
        <sz val="10"/>
        <rFont val="Arial"/>
        <family val="2"/>
      </rPr>
      <t>BUILDINGS</t>
    </r>
    <r>
      <rPr>
        <sz val="10"/>
        <rFont val="Arial"/>
        <family val="2"/>
      </rPr>
      <t xml:space="preserve">:-
a).Minor maintenance of Buildings at various places of Garo Hills under MePDCL
b).Repairing of staff quarters/barrack/offices including electrification at various places of Garo Hills                                                                                                                                                                                   
c).Anticipated expenses through Imprest, Reimbursement and Emergency provision
d).Construction of staff barrack at Gonglanggre
</t>
    </r>
  </si>
  <si>
    <r>
      <rPr>
        <b/>
        <sz val="10"/>
        <rFont val="Arial"/>
        <family val="2"/>
      </rPr>
      <t>CIVIL WORKS</t>
    </r>
    <r>
      <rPr>
        <sz val="10"/>
        <rFont val="Arial"/>
        <family val="2"/>
      </rPr>
      <t xml:space="preserve">:-
a).Construction &amp; repairing of sanitary system at various places of Garo Hills under MePDCL
b). Jungle cutting at Hawakhana, Dakopgre and Nangwalbibra colony (c) Silt an sludge clearance from water supply intake at Nangwalbibra d).Changing and replacement of damaged existing water pipe line at Hawakhana,Dakopgre and Nangwalbibra e).Maintenance of water supply and sanitary system at various places of Garo Hills under MePDCL f).Purchase of water purification materials for Rongkhon &amp; N/bibra water supply system (g).Anticipated expenses through Imprest, Reimbursement and emergency provision 
</t>
    </r>
  </si>
  <si>
    <r>
      <t>PLANT &amp; MACHINERIES :</t>
    </r>
    <r>
      <rPr>
        <sz val="10"/>
        <rFont val="Arial"/>
        <family val="2"/>
      </rPr>
      <t xml:space="preserve">
AMC for Mini Computer (AV 5100) and accessories,  Computers and Printers, AMC for SCADA/DMS System (i.e), Computer stationeries (Bill Forms) for SAP and Cobol billing, Computer stationeries (Papers), DATA cartridges, Computer accessories (folders/compact discs, &amp; repair, Cartridge, SBM self carbonated paper rolls, Printonix ribbons – P 500, Rental charge for Sim Cards, Down loading charge for Sim Card, procurement of LIPI printer accessories, repair of PCs UPS Fuel and Electricity charges to CGM(F&amp;A), APDCL, Guwahati, maintenance of DG set &amp; AC for SCADA, procurement of office stationery and T&amp;T etc .</t>
    </r>
  </si>
  <si>
    <r>
      <t xml:space="preserve">BUILDING:                                                                                                                                                                                            </t>
    </r>
    <r>
      <rPr>
        <sz val="10"/>
        <rFont val="Arial"/>
        <family val="2"/>
      </rPr>
      <t xml:space="preserve"> Repair and painting of Revenue Division and Sub-division building and also repairing of electrical points</t>
    </r>
  </si>
  <si>
    <r>
      <t xml:space="preserve">CIVIL WORKS:                                                                                                                                                                                                             </t>
    </r>
    <r>
      <rPr>
        <sz val="10"/>
        <rFont val="Arial"/>
        <family val="2"/>
      </rPr>
      <t>Construction of Security Ghumti at BC House</t>
    </r>
  </si>
  <si>
    <r>
      <t xml:space="preserve">LINES &amp; CABLES:                                                                                                                                                                                                                            </t>
    </r>
    <r>
      <rPr>
        <sz val="10"/>
        <rFont val="Arial"/>
        <family val="2"/>
      </rPr>
      <t>Procurement of CT/PT combined sets-33 and 11kV, LT CTs, 3Ph4W static trivector meters both HT &amp; LT, Pilfer proof GSMB 7450-1, TTBs, PVC insulated heavy duty copper power control cables 4 core, 2.5 sq.mm(multi stranded), Meter boxes, Meter seals, Chain pully, tong tester, T &amp; P, Test report forms, Inspection report forms, energy meters, HT&amp;LT accucheck, SDH spare, TRU spare, Battery charger, MFTs, OFC spare, maintenance of RTU,SDH and Battery charger</t>
    </r>
  </si>
  <si>
    <r>
      <t xml:space="preserve">PLANT &amp;  MACHINERIES:                                                                                                                                                                                                      </t>
    </r>
    <r>
      <rPr>
        <sz val="10"/>
        <rFont val="Arial"/>
        <family val="2"/>
      </rPr>
      <t xml:space="preserve">1. Computer peripherals and consumables.                                                                                                                                                        2. Computer Stationery for SAP,SCADA and Dbase billing                                                                                           3. Accessories for line printer                                                                                                                                                              4. AMC for computers &amp; line printers                                                                                                                                                                                         5. Crimping tools, Meggar, Multimeter, Tongtyester, Digicam, Injection set, etc.                                                                                                                                                                             6. Materials for Transformer repaioring viz super enamel al wire, cu wire, al strips pipe &amp; sleeves, tr oil                  
7. 3Ph variac,winding resistence tester, HV testing set, digital multi meter                                                                                       8. Consumable and repair of tr oil filter machine                                                                                                                                </t>
    </r>
  </si>
  <si>
    <r>
      <t xml:space="preserve">BUILDING:                                                                                                                                                                                                                </t>
    </r>
    <r>
      <rPr>
        <sz val="10"/>
        <rFont val="Arial"/>
        <family val="2"/>
      </rPr>
      <t xml:space="preserve">a) Construction, repairing/renovation of Bill Collection Centres at Umsning.                                                                                                 b) Repairing/renovation with rewiring of MTI Office &amp; Lab at Umiam.                                                                   c) Construction of Chowkidar Barrack, SCADA Bldg, Byrnihat Revenue S/divn Office.                                                                              </t>
    </r>
  </si>
  <si>
    <r>
      <rPr>
        <b/>
        <sz val="10"/>
        <rFont val="Arial"/>
        <family val="2"/>
      </rPr>
      <t>CIVIL WORKS :</t>
    </r>
    <r>
      <rPr>
        <sz val="10"/>
        <rFont val="Arial"/>
        <family val="2"/>
      </rPr>
      <t xml:space="preserve">
1.Construction of Sub-station fencing</t>
    </r>
  </si>
  <si>
    <r>
      <t xml:space="preserve">BUILDINGS </t>
    </r>
    <r>
      <rPr>
        <sz val="10"/>
        <rFont val="Arial"/>
        <family val="2"/>
      </rPr>
      <t>:                                                                                                                                                                                                                 Construction of security shed at Khliehriat and consumer Care centre at Jowai</t>
    </r>
  </si>
  <si>
    <r>
      <t>PLANT &amp; MACHINERIES :</t>
    </r>
    <r>
      <rPr>
        <sz val="10"/>
        <rFont val="Arial"/>
        <family val="2"/>
      </rPr>
      <t xml:space="preserve">
1. Computerised Bill forms, 2. Computer Stationery for SAP and D-base billing, 3. Primary current injection unit, 4. AMC of line printer &amp; computers, 5. Ledgers cover, 6. LT Accuchek, 7. Procurement of Accucheck LT &amp; HT, 8.Phase sequence Meter,   9. Servicing of meter test bench, etc.meter, 10. AMC of line printer and computer, procurement of T&amp;P for service connection works                                                                                                                                                                                                                                                                                                                                                                                                                            
       </t>
    </r>
  </si>
  <si>
    <r>
      <t>PLANT &amp; MACHINERIES :</t>
    </r>
    <r>
      <rPr>
        <sz val="10"/>
        <rFont val="Arial"/>
        <family val="2"/>
      </rPr>
      <t xml:space="preserve">
a).AMC of Line Matrix Printer, ERC, Computer peripherals
b).Procurement of Tool Plant,Meter Testing Equipments,Metering Equipment (CT/PT Set for Phulbari S/D etc)
c).Procurement of computer stationeries for consumer billing under West Garo Hills
d).Procurement of Steel cabinet for computer section etc
e).Repairing of Meter Testing Bench
f).Procurement of Accucheck LT &amp; HT
g) Procurement of Note counting Machine for Revenue Subdivision/ Sections                                                                                                                                                                                   h).Office stationeries</t>
    </r>
  </si>
  <si>
    <r>
      <t>CIVIL WORKS :</t>
    </r>
    <r>
      <rPr>
        <sz val="10"/>
        <rFont val="Arial"/>
        <family val="2"/>
      </rPr>
      <t xml:space="preserve">
a).Construction of RCC Type -IV Qtr for Phulbari Rev Sub-Division                                                                                     b).Extension of office room for JE,Tura Rev Sub-Division</t>
    </r>
  </si>
  <si>
    <r>
      <t xml:space="preserve">LINES AND CABLES:                                                                                                                                                                                                                                        </t>
    </r>
    <r>
      <rPr>
        <sz val="10"/>
        <rFont val="Arial"/>
        <family val="2"/>
      </rPr>
      <t xml:space="preserve">(a).Procurement of consumer meters for replacement of defective meters under Revenue Division (SECURE MAKE)
(b)3phase 4 W LTCT static meters-5A(Secure Make),LT CT,TTB,GSMB 7459-1 etc
(c).LT meters of different rating (SECURE MAKE)
d).CT &amp;PT Combined sets (11KV) for Rural feeders for Phulbari,Garobadha,Mahenraganj, Ampati and Dalu
e).Procurement of PVC insulated heavy duty copper controlled cable 4 core 2.5 Sq.mm (Multi strand) for HT consumers                                                                                                                                                    f).Special disconnection Drive
g). Hiring of Vehicles for Tura and Phulbari Revenue Sub-Divisions
</t>
    </r>
  </si>
  <si>
    <t>2016 - 17 (BE)</t>
  </si>
  <si>
    <t>Interest income from Fixed Deposits with banks</t>
  </si>
  <si>
    <r>
      <t xml:space="preserve">PLANT &amp; MACHINERIES:- 
</t>
    </r>
    <r>
      <rPr>
        <sz val="10"/>
        <rFont val="Arial"/>
        <family val="2"/>
      </rPr>
      <t xml:space="preserve">a)Repairing of Transformers, procurenment of DO metal parts,33/11 KV cable jointing kits, barrels, fuse, cut-out, etc, repairing charge of transformers oil filter machine etc
b)Purchase of spares for 33KV SF6 and 11KV VCB Breakers,  etc, CTs, PTs, Spanners, Hacksaw blades, welding rod, etc                                                                                                                                                                                                            c) Procurement of pulling machine,measuring and testing instruments, crimpping tools, T&amp;P etc.
</t>
    </r>
  </si>
  <si>
    <t>Deen Dayal Upadhay Gram Jyoti Yojana incl SAGY villages</t>
  </si>
  <si>
    <t>DDG SCHEME (RE - RGGVY), INDO BANGLA FLOOD LIGHTING SCHEME (NPCC) &amp; DDUGJY</t>
  </si>
  <si>
    <t>Ri Bhoi District</t>
  </si>
  <si>
    <t>East Garo Hills District</t>
  </si>
  <si>
    <t>West Khasi Hills District</t>
  </si>
  <si>
    <t>DDUGJY</t>
  </si>
  <si>
    <t>EE RE NONGSTOIN</t>
  </si>
  <si>
    <t>ANNEXURE - D - 05</t>
  </si>
  <si>
    <t>EE RE WILLIAMNAGAR</t>
  </si>
  <si>
    <t>Improvement of power supply in Dadenggre area by construction of new 33kV S/C line from Rongkhon to Dadenggre and strengthening of the 11kV and LT network under West Garo Hills (D) Division.</t>
  </si>
  <si>
    <t>State Plan</t>
  </si>
  <si>
    <t>EE (EKHDD), SHILLONG</t>
  </si>
  <si>
    <t>EE (WGHDD), TURA</t>
  </si>
  <si>
    <t>EE (JHDD), JOWAI</t>
  </si>
  <si>
    <t>EE (RBDD), NONGPOH</t>
  </si>
  <si>
    <t>System Improvement for strengthening of existing public infrastrusture</t>
  </si>
  <si>
    <t>STATE PLAN</t>
  </si>
  <si>
    <t>EXECUTIVE ENGINEER, EAST KHASI HILLS DISTRIBUTION DIVISION, SHILLONG</t>
  </si>
  <si>
    <t>Augmentation of 2.5MVA substation to 1 x 5MVA at Mawsynram (along with renovation and improvement)</t>
  </si>
  <si>
    <r>
      <t>(</t>
    </r>
    <r>
      <rPr>
        <b/>
        <i/>
        <sz val="11"/>
        <color theme="1"/>
        <rFont val="Rupee"/>
      </rPr>
      <t xml:space="preserve">` </t>
    </r>
    <r>
      <rPr>
        <b/>
        <i/>
        <sz val="11"/>
        <color theme="1"/>
        <rFont val="Calibri"/>
        <family val="2"/>
        <scheme val="minor"/>
      </rPr>
      <t>in lakhs)</t>
    </r>
  </si>
  <si>
    <t>ANNEXURE - D - 07</t>
  </si>
  <si>
    <t>ANNEXURE - D - 08</t>
  </si>
  <si>
    <t>EXECUTIVE ENGINEER, RI-BHOI DISTRIBUTION DIVISION, NONGPOH</t>
  </si>
  <si>
    <t>ANNEXURE - D - 09</t>
  </si>
  <si>
    <t>ANNEXURE - D - 10</t>
  </si>
  <si>
    <t>EXECUTIVE ENGINEER, WEST GARO HILLS DISTRIBUTION DIVISION, TURA</t>
  </si>
  <si>
    <t>EXECUTIVE ENGINEER, JAINTIA HILLS DISTRIBUTION DIVISION, JOWAI</t>
  </si>
  <si>
    <t>EE RE Nongstoin</t>
  </si>
  <si>
    <t>EE RE Williamnagar</t>
  </si>
  <si>
    <t>EE (EKHDD), Shillong</t>
  </si>
  <si>
    <t>EE (WGHDD), Tura</t>
  </si>
  <si>
    <t>EE (JHDD), Jowai</t>
  </si>
  <si>
    <t>EE (RBDD), Nongpoh</t>
  </si>
  <si>
    <r>
      <t>(</t>
    </r>
    <r>
      <rPr>
        <b/>
        <sz val="9"/>
        <rFont val="rupi foradian"/>
        <family val="2"/>
      </rPr>
      <t xml:space="preserve">Rs. </t>
    </r>
    <r>
      <rPr>
        <b/>
        <sz val="9"/>
        <rFont val="Times New Roman"/>
        <family val="1"/>
      </rPr>
      <t>in Lakhs)</t>
    </r>
  </si>
  <si>
    <t>Upgradation of substations and associated infrastructure in peri urban locations not covered under RGGVY.</t>
  </si>
  <si>
    <t>R-APDRP (Part B) - State matching contribution as Equity.</t>
  </si>
  <si>
    <t>R-APDRP (Part B) - Central Share (90 %)</t>
  </si>
  <si>
    <t>Green City Project (Phase-II) (SCA)</t>
  </si>
  <si>
    <t xml:space="preserve">Approved Sectoral Outlay </t>
  </si>
  <si>
    <t>23 – 46</t>
  </si>
  <si>
    <t>NEC SCHEMES 2017-18</t>
  </si>
  <si>
    <t>BUDGET ESTIMATES 2017-18 FOR SALE OF POWER WITHIN THE STATE(CATEGORY-WISE)</t>
  </si>
  <si>
    <t>BUDGET ESTIMATES 2017-18 FOR SALE OF POWER WITHIN THE STATE(DIVISION-WISE) &amp; SALE OF POWER OUTSIDE THE STATE</t>
  </si>
  <si>
    <t>BUDGET ESTIMATES 2017-18 FOR OTHER INCOME</t>
  </si>
  <si>
    <t>BUDGET ESTIMATES 2017-18 FOR EMPLOYEE COST</t>
  </si>
  <si>
    <t>BUDGET ESTIMATES 2017-18 FOR ADMINISTRATIVE &amp; GENERAL EXPENSES</t>
  </si>
  <si>
    <t>BUDGET ESTIMATES 2017-18 FOR POSITION OF LOAN LIABILITIES</t>
  </si>
  <si>
    <t>BUDGET ESTIMATES 2017-18 FOR CAPITAL RECEIPTS &amp; EXPENDITURE</t>
  </si>
  <si>
    <t>BUDGET ESTIMATES 2017-18 FOR OUTLAY / EXPENDITURE SCHEME-WISE</t>
  </si>
  <si>
    <t>BUDGET ESTIMATES2017-18 FOR PLAN SCHEMES DIVISION-WISE</t>
  </si>
  <si>
    <t>STATE PLAN QUARTERWISE OUTLAY AND EXPENDITURE IN RESPECT OF ANNUAL PLAN 2016-17</t>
  </si>
  <si>
    <t>SCHEMEWISE PHYSICAL TARGETS AND ACHIEVEMENTS FOR THE ANNUAL PLAN 2016-17</t>
  </si>
  <si>
    <t xml:space="preserve">        A brief summary of the Budget Estimates for 2017 – 2018 is given below :-</t>
  </si>
  <si>
    <t>Capital Budget 2017-2018:</t>
  </si>
  <si>
    <t>Tentative Outlay 2017-18</t>
  </si>
  <si>
    <t xml:space="preserve"> R-APDRP SCHEME 2017-2018</t>
  </si>
  <si>
    <t>NEC SCHEMES 2017-2018</t>
  </si>
  <si>
    <t>Tentative Outlay 2017-2018</t>
  </si>
  <si>
    <t>BUDGET ESTIMATES 2017-2018 (NON-PLAN)</t>
  </si>
  <si>
    <t>2016-2017 (RE)</t>
  </si>
  <si>
    <t>2017-2018 (BE)</t>
  </si>
  <si>
    <t>iii) Repairs &amp; Maintenance Expenses</t>
  </si>
  <si>
    <t xml:space="preserve">BUDGET ESTIMATES 2017-2018 (NON-PLAN) </t>
  </si>
  <si>
    <t>2016 – 2017(RE)</t>
  </si>
  <si>
    <t>2017 – 2018(BE)</t>
  </si>
  <si>
    <t xml:space="preserve">BUBGET ESTIMATES 2017-2018 (NON PLAN)                                                     </t>
  </si>
  <si>
    <t xml:space="preserve">BUBGET ESTIMATES 2017-2018 (NON PLAN)     </t>
  </si>
  <si>
    <t>2016-17 (RE)</t>
  </si>
  <si>
    <t xml:space="preserve">BUDGET ESTIMATES 2017-2018 (NON PLAN)        </t>
  </si>
  <si>
    <t>2016 – 2017 (RE)</t>
  </si>
  <si>
    <t>2017 – 2018 (BE)</t>
  </si>
  <si>
    <t xml:space="preserve">BUDGET ESTIMATES 2017-2018 (NON PLAN)                                                      </t>
  </si>
  <si>
    <t>REPAIRS &amp; MAINTENANCE EXPENDITURE</t>
  </si>
  <si>
    <t xml:space="preserve">BUDGET ESTIMATES 2017-2018 (NON - PLAN)                                                   </t>
  </si>
  <si>
    <t>Vehicle Running Expenses (POL)</t>
  </si>
  <si>
    <t>BUDGET ESTIMATE - 2017 - 2018 (NON - PLAN)</t>
  </si>
  <si>
    <t>BUDGET ESTIMATE - 2017- 2018 (NON - PLAN)</t>
  </si>
  <si>
    <t>OUTSTANDING 31.03.2017 AND DUE DURING 2017-2018</t>
  </si>
  <si>
    <t>as on 01.04.16</t>
  </si>
  <si>
    <t>C/B Loan as on 31.03.17</t>
  </si>
  <si>
    <t xml:space="preserve"> 2017-2018</t>
  </si>
  <si>
    <t xml:space="preserve"> 2017-18</t>
  </si>
  <si>
    <t>Interest upto 31.03.17</t>
  </si>
  <si>
    <t>2017-18</t>
  </si>
  <si>
    <t>BUDGET ESTIMATES 2017 - 18 (PLAN)</t>
  </si>
  <si>
    <t>BUDGET ESTIMATES 2017 - 18
OUTLAY - EXPENDITURE (SCHEME-WISE)</t>
  </si>
  <si>
    <t xml:space="preserve">BUDGET ESTIMATES 2017-2018 (CAPITAL PLAN) </t>
  </si>
  <si>
    <t>STATEMENT INDICATING STATE PLAN QUARTERWISE OUTLAY AND EXPENDITURE IN RESPECT OF ANNUAL PLAN 2016 - 17</t>
  </si>
  <si>
    <t>1st quarter ending June 2016</t>
  </si>
  <si>
    <t>2nd quarter ending September 2016</t>
  </si>
  <si>
    <t>3rd quarter ending December 2016</t>
  </si>
  <si>
    <t>Total 
expenditure 
up to 
December 2016</t>
  </si>
  <si>
    <t xml:space="preserve">             STATEMENT INDICATING THE SCHEMEWISE PHYSICAL TARGETS AND ACHIEVEMENTS FOR THE ANNUAL PLAN 2016-17</t>
  </si>
  <si>
    <t>BUDGET ESTIMATE FOR REVENUE EXPENDITURE - 2017 - 2018</t>
  </si>
  <si>
    <t>BUDGET ESTIMATE FOR REVENUE EXPENDITURE -2017 - 2018</t>
  </si>
  <si>
    <t>BUDGET ESTIMATE - 2017 - 2018</t>
  </si>
  <si>
    <t>BUDGET ESTIMATE FOR CAPITAL EXPENDITURE - 2017 - 2018</t>
  </si>
  <si>
    <t>BUDGET ESTIMATE FOR CAPITAL EXPENDITURE -2017 - 2018</t>
  </si>
  <si>
    <t>78%</t>
  </si>
  <si>
    <t>2017-18 (BE)</t>
  </si>
  <si>
    <t>Railway Traction</t>
  </si>
  <si>
    <t>R.P.O</t>
  </si>
  <si>
    <t>Surcharge (NEEPCO)</t>
  </si>
  <si>
    <t>Vehicle Hiring</t>
  </si>
  <si>
    <t>REPAIRS &amp; MAINTENANCE EXPENDITURE INCLUDING VEHICLE HIRING</t>
  </si>
  <si>
    <t>Hiring of Vehicle Charges</t>
  </si>
  <si>
    <t>tariff order</t>
  </si>
  <si>
    <r>
      <rPr>
        <b/>
        <sz val="10"/>
        <rFont val="Arial"/>
        <family val="2"/>
      </rPr>
      <t xml:space="preserve">PLANT &amp; MACHINERIES:- 
</t>
    </r>
    <r>
      <rPr>
        <sz val="10"/>
        <rFont val="Arial"/>
        <family val="2"/>
      </rPr>
      <t xml:space="preserve">Procurement of materials for Transformer Repairing Workshop at Mendipathar, transformer oil, megger, earth megger, trifor machine, tong tester, single pulley, crimping tools, oil testing sets, etc
</t>
    </r>
  </si>
  <si>
    <t>ANNEXURE - C - 30</t>
  </si>
  <si>
    <t>ANNEXURE - C - 31</t>
  </si>
  <si>
    <t>ANNEXURE-C-33</t>
  </si>
  <si>
    <t>ANNEXURE - C -34</t>
  </si>
  <si>
    <t>ANNEXURE - C -37</t>
  </si>
  <si>
    <t>ANNEXURE - C - 39</t>
  </si>
  <si>
    <r>
      <t>BUILDINGS :</t>
    </r>
    <r>
      <rPr>
        <sz val="10"/>
        <rFont val="Arial"/>
        <family val="2"/>
      </rPr>
      <t xml:space="preserve">
a).Repairing of AEE &amp; EE's office building, Tura                                                                                                                                   b). Renovation of existing cash counter of Rajabala and Tikrikila Rev Sub-Divisions                                                                                                                                                c).Painting of office building of Phulbari Rev Sub-Division                                                                                                                                                                                                                                                                                                                                         d) Making file cabinet for Sub-Division office for Phulbari and Tura                                                    
                    </t>
    </r>
  </si>
  <si>
    <t>ANNEXURE - C-41</t>
  </si>
  <si>
    <t>ANNEXURE - C - 43</t>
  </si>
  <si>
    <t>Newly recruited Jugalis (250 Nos)</t>
  </si>
  <si>
    <t>Compensation/Franchisee Commission</t>
  </si>
  <si>
    <t>2. R-APDRP (Part B) - State matching contribution as Equity.</t>
  </si>
  <si>
    <t>3.R-APDRP (Part B) - Central Share (90 %)</t>
  </si>
  <si>
    <t>4.Green City Project (Phase-II) (SCA)</t>
  </si>
  <si>
    <t>5.DDUGJY (15% State Equity)</t>
  </si>
  <si>
    <t>1. Upgradation of substations and associated infrastructure in peri urban locations not covered under RGGVY.</t>
  </si>
  <si>
    <t>SPA</t>
  </si>
  <si>
    <t>CHIEF ENGINEER (RE)</t>
  </si>
  <si>
    <t>SCA</t>
  </si>
  <si>
    <t>Chief Engineer (RE)</t>
  </si>
  <si>
    <t>Arrear ROP inclusive Pension Arrear</t>
  </si>
  <si>
    <t xml:space="preserve"> TOTAL </t>
  </si>
  <si>
    <t>5.DDUGJY (15% State Equity) (STATE PLAN)</t>
  </si>
  <si>
    <t>DDUGJY (15% State Equity)</t>
  </si>
  <si>
    <t>Construction of new 2 x 2.5 MVA substation with Control Room at Umsning</t>
  </si>
  <si>
    <t>Construction of 33kV LILO line to new substation at Umsning</t>
  </si>
  <si>
    <t>Construction of 11kV interconnection from proposed substation at Umsning to existing lines</t>
  </si>
  <si>
    <t xml:space="preserve">Total </t>
  </si>
  <si>
    <t>(  Rs. in Lakhs)</t>
  </si>
  <si>
    <t>Projects have not been sanctioned.</t>
  </si>
  <si>
    <t>-</t>
  </si>
  <si>
    <t>(Rs. in Lakhs)</t>
  </si>
  <si>
    <t xml:space="preserve">Target for 2017-18
</t>
  </si>
  <si>
    <t>MVA</t>
  </si>
  <si>
    <t>Completion  of the Project.</t>
  </si>
  <si>
    <t>Work in progress.</t>
  </si>
  <si>
    <t>Preliminary works</t>
  </si>
  <si>
    <t>CKM</t>
  </si>
  <si>
    <r>
      <t>PLANT &amp; MACHINERIES :</t>
    </r>
    <r>
      <rPr>
        <sz val="10"/>
        <rFont val="Arial"/>
        <family val="2"/>
      </rPr>
      <t xml:space="preserve">
Purchase of Micrometer, Cost of AMC for Weighing Machines, Testing and measuring Instruments
</t>
    </r>
  </si>
  <si>
    <r>
      <t>LINES &amp; CABLES :</t>
    </r>
    <r>
      <rPr>
        <sz val="10"/>
        <rFont val="Arial"/>
        <family val="2"/>
      </rPr>
      <t xml:space="preserve">
 Repair, replacement and maintenance of electrical networks, cables, lines etc of Area Store Sumer &amp; Shillong, Physical verification of Materials in Shillong &amp; Sumer Area Stores and Refilling of expired Fire Extinguishers at Shillong &amp; Sumer.</t>
    </r>
  </si>
  <si>
    <r>
      <t>LINES &amp; CABLES :</t>
    </r>
    <r>
      <rPr>
        <sz val="10"/>
        <rFont val="Arial"/>
        <family val="2"/>
      </rPr>
      <t xml:space="preserve">
Rewiring, procurement of wires, cables etc.</t>
    </r>
  </si>
  <si>
    <r>
      <t xml:space="preserve">BUILDING: </t>
    </r>
    <r>
      <rPr>
        <sz val="10"/>
        <rFont val="Arial"/>
        <family val="2"/>
      </rPr>
      <t xml:space="preserve">  Repair of Hostels. Office. HRD Hall                                                                                                                                                                                            </t>
    </r>
  </si>
  <si>
    <r>
      <t xml:space="preserve">CIVIL WORKS:  </t>
    </r>
    <r>
      <rPr>
        <sz val="10"/>
        <rFont val="Arial"/>
        <family val="2"/>
      </rPr>
      <t>Repair of water Supply, Roads, Lawns etc</t>
    </r>
    <r>
      <rPr>
        <b/>
        <sz val="10"/>
        <rFont val="Arial"/>
        <family val="2"/>
      </rPr>
      <t xml:space="preserve">                                                                                                                                                                                    </t>
    </r>
    <r>
      <rPr>
        <sz val="10"/>
        <rFont val="Arial"/>
        <family val="2"/>
      </rPr>
      <t xml:space="preserve">                                                                                                                                         </t>
    </r>
  </si>
  <si>
    <t>CHIEF ENGINEER (RE), SHILLONG</t>
  </si>
  <si>
    <t>a. Deen Dayal Upadhyay Gram Jyoti Yojana (DDUGJY) Electrification of villages and providing electricity connection to BPL household under DDUGJY Project.</t>
  </si>
  <si>
    <t>b. DDG</t>
  </si>
  <si>
    <t>a.East Khasi Hills District</t>
  </si>
  <si>
    <t>b.Ri-Bhoi District</t>
  </si>
  <si>
    <t>a. East Khasi Hills District and South West Khasi Hills District</t>
  </si>
  <si>
    <t>Electrification of villages under DDG.</t>
  </si>
  <si>
    <t>Deen Dayal Upadhyay Gram Jyoti Yojana (DDUGJY)
Electrification of villages and providing electricity connection to BPL household under DDUGJY Scheme.</t>
  </si>
  <si>
    <t xml:space="preserve"> DDG</t>
  </si>
  <si>
    <r>
      <t>Deen Dayal Upadhyay Gram Jyoti Yojana (DDUGJY)</t>
    </r>
    <r>
      <rPr>
        <sz val="12"/>
        <rFont val="Times New Roman"/>
        <family val="1"/>
      </rPr>
      <t xml:space="preserve">
Electrification of villages and providing electricity connection to BPL households  under DDUGJY Project.
a. West Khasi Hills District.</t>
    </r>
  </si>
  <si>
    <r>
      <t xml:space="preserve">Deen Dayal Upadhyay Gram Jyoti Yojana (DDUGJY)
</t>
    </r>
    <r>
      <rPr>
        <sz val="14"/>
        <rFont val="Times New Roman"/>
        <family val="1"/>
      </rPr>
      <t>Electrification of villages and providing electricity connection to BPL households under DDUGJY Project.</t>
    </r>
  </si>
  <si>
    <t>a. West Garo Hills</t>
  </si>
  <si>
    <t>b. South Garo Hills</t>
  </si>
  <si>
    <r>
      <t>Deen Dayal Upadhyay Gram Jyoti Yojana (DDUGJY)</t>
    </r>
    <r>
      <rPr>
        <sz val="12"/>
        <rFont val="Arial"/>
        <family val="2"/>
      </rPr>
      <t xml:space="preserve">
</t>
    </r>
    <r>
      <rPr>
        <sz val="14"/>
        <rFont val="Times New Roman"/>
        <family val="1"/>
      </rPr>
      <t>Electrification of villages and providing electricity connection to BPL household under DDUGJY Project.
a. East Garo Hills District</t>
    </r>
  </si>
  <si>
    <t>ANNEXURE - D - 11</t>
  </si>
  <si>
    <t>Construction of 11kV interconnection lines from proposed substation at Umsning to existing lines</t>
  </si>
  <si>
    <r>
      <t xml:space="preserve">CIVIL WORKS:                                                                                                                                                                                               </t>
    </r>
    <r>
      <rPr>
        <sz val="10"/>
        <rFont val="Arial"/>
        <family val="2"/>
      </rPr>
      <t xml:space="preserve">Constrcution and repair of Fencing, Buildings, Gates, painitng etc Area store Sumer &amp; Shillong. Construction of Transformer Loading/Unloading platform at Sumer Down Store and Construction of Overhead Water Tank for providing water supply to existing Toilet at Sumer Area Store (Down Store)                                                                                                                        </t>
    </r>
  </si>
  <si>
    <r>
      <t xml:space="preserve">BUILDING: </t>
    </r>
    <r>
      <rPr>
        <sz val="10"/>
        <rFont val="Arial"/>
        <family val="2"/>
      </rPr>
      <t xml:space="preserve">                                                                                                                                                                                               Extension, painting of building &amp; rooms at Sumer &amp; Shillong Area Stores</t>
    </r>
  </si>
  <si>
    <t>O/S Interest upto 31.03.16</t>
  </si>
  <si>
    <t>PFC Loan for Power Purchase</t>
  </si>
  <si>
    <t>REC STL MeECL (250Cr)</t>
  </si>
  <si>
    <t>Crematorium</t>
  </si>
  <si>
    <t>1. Upgradation of substations and associated infrastructure in peri urban locations not covered under RGGVY.(SPA)</t>
  </si>
  <si>
    <t>47–58</t>
  </si>
  <si>
    <t>BUDGET ESTIMATES 2017-18 FOR R &amp; M EXPENDITURE AND POWER PURCHASE</t>
  </si>
  <si>
    <t>BUDGET ESTIMATES 2017-18 FOR REPAIRS &amp; MAINTENANCE EXPENDITURE</t>
  </si>
  <si>
    <t xml:space="preserve"> UI+Exchange</t>
  </si>
  <si>
    <t>NTPC- BTPS</t>
  </si>
  <si>
    <t>PLAN BUDGET 2017-18</t>
  </si>
  <si>
    <t>GRAND TOTAL (A+B)</t>
  </si>
  <si>
    <r>
      <rPr>
        <b/>
        <sz val="10"/>
        <rFont val="Arial"/>
        <family val="2"/>
      </rPr>
      <t xml:space="preserve">PLANT &amp; MACHINERY:   </t>
    </r>
    <r>
      <rPr>
        <sz val="10"/>
        <rFont val="Arial"/>
        <family val="2"/>
      </rPr>
      <t xml:space="preserve">                                                                                                 
1. Procurement of Tools for demonstration, repairing of DG Set, Earthing of        Hostels &amp; Office.                                                                                                                                                                                                                                                                                                                                      2 Purchase of Printers Scanners &amp; Computer Peripheral, Fur &amp; Fix, etc</t>
    </r>
  </si>
  <si>
    <r>
      <t xml:space="preserve">PLANT &amp; MACHINERIES:-                                                                                                                                                                                                                                                                                                                                                                                                                      </t>
    </r>
    <r>
      <rPr>
        <sz val="10"/>
        <rFont val="Arial"/>
        <family val="2"/>
      </rPr>
      <t xml:space="preserve">1. AMC FOR bsnl Broadband Lease Line (annual).                                                                                                                                                             2. Connectivity charges of BSNL Broadband Lease Line.                                                                                                                                                              3. AMC of LAN.                                                                                                                                                                                                                                                               4. AMC of EPABX.                                                                                                                                                                                                                                              5. Sterilization, replacement &amp; repair of telephone Stes, Battery maintenance, spares etc.                                                                                                                                                                                             6. Networking, internet, software etc.                                                                                                                                                                                                7. Purchase of new computers.                                                                                                                                                                                                                               8. Purchase of new air-cooler for computer room.                                                                             </t>
    </r>
  </si>
  <si>
    <r>
      <t>PLANT &amp; MACHINERIES :</t>
    </r>
    <r>
      <rPr>
        <sz val="10"/>
        <rFont val="Arial"/>
        <family val="2"/>
      </rPr>
      <t xml:space="preserve">
1. Meter Security Seal/Permacel etc.                                                                                                                                                                                                  2. Procurement of HT Accucheck.                                                                                                                                                                                                  3.Meter Reading Instruments for HT, L Consumers.                                                                                                                                                                                                                          4. Meter Reading Instruments for Pre-paid Meters.                                                                                                                                                                                        5. Phase Sequence Meter.                                                                                                                                                                                                                                         6. Insulation Megger.                                                                                                                                                                                                                                    7. Power Pack unit for meter reading.                                                                                                                                                                                          8. Others</t>
    </r>
  </si>
  <si>
    <r>
      <t xml:space="preserve">Lines &amp; Cables:                                                                                                                                                                                                                                                                                                                                                                                                                               </t>
    </r>
    <r>
      <rPr>
        <sz val="10"/>
        <rFont val="Arial"/>
        <family val="2"/>
      </rPr>
      <t xml:space="preserve">a) Procurement of Desktop Computer for database of consumer meters.                                                                                                                                                                                                                                                                                                                                                   b) Procurement of Laptop for Pre-paid Meter data works.                                                                                                                                                                                                                                                                                                                                                                                                           c) Procurement/Replacement of Pre-paid Meters.                                                                                                                                                                                                                                                                                                                                                                                                                                           d) Others.                                                                                                                                 </t>
    </r>
  </si>
  <si>
    <r>
      <t xml:space="preserve">LINES &amp; CABLES:                                                                                                                                                                                                                                </t>
    </r>
    <r>
      <rPr>
        <sz val="10"/>
        <rFont val="Arial"/>
        <family val="2"/>
      </rPr>
      <t xml:space="preserve">1. 33 KV CT/PT set                                                                                                                           
2. 11 KV CT/PT set
3. LT current transformer
4. LT static meters
5. HT static meter with meter boxes
6. 3Ph direct meter, tamper proof seals, control cable, earthing pipe and GI wire
7. 33/11KV LA
8. Tamper proof seals
9. Control cables
10. 3-ph whole current meter
11. TTBs 3 ph, 4 wire, etc.
</t>
    </r>
  </si>
  <si>
    <t>ANNEXURE - C - 44</t>
  </si>
  <si>
    <t>BUDGET ESTIMATES  2017-18 (NON-PLAN) O &amp; M EXPENDITURE – ANNEXURE C-04 -C-44</t>
  </si>
  <si>
    <t>BUDGET ESTIMATES  2017-18 (PLAN) CAPITAL EXPENDITURE – ANNEXURE D-01 - D-11</t>
  </si>
  <si>
    <t xml:space="preserve">On-going </t>
  </si>
  <si>
    <t>6. Construction of new 2 x 2.5 MVA substation with Control Room at Umsning</t>
  </si>
  <si>
    <t>7. Construction of 33kV LILO line to new substation at Umsning</t>
  </si>
  <si>
    <t>8. Construction of 11kV interconnection from proposed substation at Umsning to existing lines</t>
  </si>
  <si>
    <t>9. Augmentation of 2.5MVA substation to 1 x 5MVA at Mawsynram (along with renovation and improvement)</t>
  </si>
  <si>
    <t>10. System Improvement for strengthening of existing public infrastructure</t>
  </si>
  <si>
    <t>6. Construction of new 2 x 2.5 MVA substation with Control Room at Umsning (SPA)</t>
  </si>
  <si>
    <t>7. Construction of 33kV LILO line to new substation at Umsning(SPA)</t>
  </si>
  <si>
    <t>8. Construction of 11kV interconnection from proposed substation at Umsning to existing lines(SPA)</t>
  </si>
  <si>
    <t>9. Augmentation of 2.5MVA substation to 1 x 5MVA at Mawsynram (along with renovation and improvement)(STATE PLAN)</t>
  </si>
  <si>
    <t>10. System Improvement for strengthening of existing public infrastrusture (STATE PLAN)</t>
  </si>
  <si>
    <t>On-going STATE PLAN/SPA /SCA funded Schemes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</si>
</sst>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0_)"/>
  </numFmts>
  <fonts count="96">
    <font>
      <sz val="11"/>
      <color theme="1"/>
      <name val="Calibri"/>
      <family val="2"/>
      <scheme val="minor"/>
    </font>
    <font>
      <b/>
      <sz val="11"/>
      <color theme="1"/>
      <name val="Calibri"/>
      <family val="2"/>
      <scheme val="minor"/>
    </font>
    <font>
      <b/>
      <sz val="10"/>
      <name val="Arial"/>
      <family val="2"/>
    </font>
    <font>
      <b/>
      <sz val="10"/>
      <name val="Rupee Foradian Standard"/>
      <family val="2"/>
    </font>
    <font>
      <b/>
      <sz val="10"/>
      <name val="Times New Roman"/>
      <family val="1"/>
    </font>
    <font>
      <sz val="10"/>
      <name val="Times New Roman"/>
      <family val="1"/>
    </font>
    <font>
      <sz val="10"/>
      <name val="Arial"/>
      <family val="2"/>
    </font>
    <font>
      <sz val="9"/>
      <name val="Arial"/>
      <family val="2"/>
    </font>
    <font>
      <b/>
      <sz val="10"/>
      <name val="Rupee"/>
    </font>
    <font>
      <b/>
      <sz val="9"/>
      <name val="Arial"/>
      <family val="2"/>
    </font>
    <font>
      <b/>
      <sz val="9"/>
      <name val="Rupee"/>
    </font>
    <font>
      <b/>
      <sz val="12"/>
      <name val="Arial"/>
      <family val="2"/>
    </font>
    <font>
      <b/>
      <sz val="12"/>
      <name val="Rupee Foradian Standard"/>
      <family val="2"/>
    </font>
    <font>
      <b/>
      <sz val="12"/>
      <name val="Times New Roman"/>
      <family val="1"/>
    </font>
    <font>
      <sz val="12"/>
      <name val="Times New Roman"/>
      <family val="1"/>
    </font>
    <font>
      <sz val="11"/>
      <name val="Times New Roman"/>
      <family val="1"/>
    </font>
    <font>
      <b/>
      <sz val="12"/>
      <name val="Rupee"/>
    </font>
    <font>
      <sz val="12"/>
      <name val="Arial Narrow"/>
      <family val="2"/>
    </font>
    <font>
      <b/>
      <sz val="12"/>
      <name val="Arial Narrow"/>
      <family val="2"/>
    </font>
    <font>
      <b/>
      <sz val="14"/>
      <name val="Arial"/>
      <family val="2"/>
    </font>
    <font>
      <b/>
      <sz val="11"/>
      <name val="Arial"/>
      <family val="2"/>
    </font>
    <font>
      <b/>
      <sz val="11"/>
      <name val="Rupee"/>
    </font>
    <font>
      <b/>
      <sz val="14"/>
      <color theme="1"/>
      <name val="Arial"/>
      <family val="2"/>
    </font>
    <font>
      <b/>
      <sz val="11"/>
      <color theme="1"/>
      <name val="Arial"/>
      <family val="2"/>
    </font>
    <font>
      <b/>
      <sz val="11"/>
      <name val="Times New Roman"/>
      <family val="1"/>
    </font>
    <font>
      <sz val="11"/>
      <name val="Arial Narrow"/>
      <family val="2"/>
    </font>
    <font>
      <b/>
      <sz val="11"/>
      <name val="Arial Narrow"/>
      <family val="2"/>
    </font>
    <font>
      <b/>
      <sz val="12"/>
      <color theme="1"/>
      <name val="Arial"/>
      <family val="2"/>
    </font>
    <font>
      <sz val="10"/>
      <color rgb="FFFF0000"/>
      <name val="Arial"/>
      <family val="2"/>
    </font>
    <font>
      <sz val="11"/>
      <name val="Calibri"/>
      <family val="2"/>
      <scheme val="minor"/>
    </font>
    <font>
      <b/>
      <sz val="11"/>
      <color rgb="FF000000"/>
      <name val="Times New Roman"/>
      <family val="1"/>
    </font>
    <font>
      <b/>
      <sz val="10"/>
      <color rgb="FF000000"/>
      <name val="Times New Roman"/>
      <family val="1"/>
    </font>
    <font>
      <b/>
      <sz val="9"/>
      <color rgb="FF000000"/>
      <name val="Times New Roman"/>
      <family val="1"/>
    </font>
    <font>
      <b/>
      <sz val="8"/>
      <color rgb="FF000000"/>
      <name val="Times New Roman"/>
      <family val="1"/>
    </font>
    <font>
      <sz val="10"/>
      <color rgb="FF000000"/>
      <name val="Times New Roman"/>
      <family val="1"/>
    </font>
    <font>
      <b/>
      <sz val="8"/>
      <name val="Times New Roman"/>
      <family val="1"/>
    </font>
    <font>
      <sz val="8"/>
      <name val="Times New Roman"/>
      <family val="1"/>
    </font>
    <font>
      <b/>
      <sz val="9"/>
      <name val="Times New Roman"/>
      <family val="1"/>
    </font>
    <font>
      <b/>
      <sz val="9"/>
      <name val="rupi foradian"/>
      <family val="2"/>
    </font>
    <font>
      <sz val="9"/>
      <name val="Times New Roman"/>
      <family val="1"/>
    </font>
    <font>
      <sz val="10"/>
      <name val="Courier"/>
      <family val="3"/>
    </font>
    <font>
      <sz val="8"/>
      <color rgb="FFFF0000"/>
      <name val="Times New Roman"/>
      <family val="1"/>
    </font>
    <font>
      <sz val="11"/>
      <name val="Arial"/>
      <family val="2"/>
    </font>
    <font>
      <sz val="12"/>
      <color theme="3"/>
      <name val="Times New Roman"/>
      <family val="1"/>
    </font>
    <font>
      <b/>
      <sz val="12"/>
      <color theme="3"/>
      <name val="Times New Roman"/>
      <family val="1"/>
    </font>
    <font>
      <b/>
      <sz val="10"/>
      <name val="Rupee Foradian"/>
      <family val="2"/>
    </font>
    <font>
      <b/>
      <sz val="12"/>
      <name val="Rupee Foradian"/>
      <family val="2"/>
    </font>
    <font>
      <sz val="12"/>
      <name val="Arial"/>
      <family val="2"/>
    </font>
    <font>
      <sz val="14"/>
      <name val="Arial"/>
      <family val="2"/>
    </font>
    <font>
      <sz val="10"/>
      <color theme="1"/>
      <name val="Arial"/>
      <family val="2"/>
    </font>
    <font>
      <b/>
      <sz val="15.5"/>
      <name val="PMingLiU"/>
      <family val="1"/>
    </font>
    <font>
      <i/>
      <sz val="11.5"/>
      <name val="Times New Roman"/>
      <family val="1"/>
    </font>
    <font>
      <b/>
      <i/>
      <sz val="13.5"/>
      <name val="Times New Roman"/>
      <family val="1"/>
    </font>
    <font>
      <b/>
      <i/>
      <sz val="11.5"/>
      <name val="Times New Roman"/>
      <family val="1"/>
    </font>
    <font>
      <i/>
      <sz val="10"/>
      <name val="Arial"/>
      <family val="2"/>
    </font>
    <font>
      <b/>
      <i/>
      <sz val="11"/>
      <name val="Arial"/>
      <family val="2"/>
    </font>
    <font>
      <b/>
      <i/>
      <sz val="10"/>
      <name val="Arial"/>
      <family val="2"/>
    </font>
    <font>
      <sz val="12"/>
      <color theme="1"/>
      <name val="Calibri"/>
      <family val="2"/>
      <scheme val="minor"/>
    </font>
    <font>
      <b/>
      <i/>
      <sz val="20"/>
      <name val="Monotype Corsiva"/>
      <family val="4"/>
    </font>
    <font>
      <sz val="20"/>
      <color theme="1"/>
      <name val="Calibri"/>
      <family val="2"/>
      <scheme val="minor"/>
    </font>
    <font>
      <sz val="22"/>
      <color theme="1"/>
      <name val="Calibri"/>
      <family val="2"/>
      <scheme val="minor"/>
    </font>
    <font>
      <b/>
      <sz val="16"/>
      <color theme="1"/>
      <name val="Calibri"/>
      <family val="2"/>
      <scheme val="minor"/>
    </font>
    <font>
      <b/>
      <sz val="22"/>
      <color theme="1"/>
      <name val="Calibri"/>
      <family val="2"/>
      <scheme val="minor"/>
    </font>
    <font>
      <b/>
      <i/>
      <sz val="11.5"/>
      <name val="Rupee"/>
    </font>
    <font>
      <i/>
      <sz val="11.5"/>
      <name val="Rupee"/>
    </font>
    <font>
      <b/>
      <sz val="14"/>
      <name val="PMingLiU"/>
      <family val="1"/>
    </font>
    <font>
      <b/>
      <sz val="12"/>
      <color theme="1"/>
      <name val="Calibri"/>
      <family val="2"/>
      <scheme val="minor"/>
    </font>
    <font>
      <b/>
      <i/>
      <sz val="11"/>
      <color theme="1"/>
      <name val="Calibri"/>
      <family val="2"/>
      <scheme val="minor"/>
    </font>
    <font>
      <b/>
      <sz val="11"/>
      <name val="Rupee Foradian"/>
      <family val="2"/>
    </font>
    <font>
      <b/>
      <i/>
      <sz val="12"/>
      <name val="Times New Roman"/>
      <family val="1"/>
    </font>
    <font>
      <b/>
      <i/>
      <sz val="12"/>
      <name val="Rupee"/>
    </font>
    <font>
      <b/>
      <sz val="14"/>
      <color theme="1"/>
      <name val="Times New Roman"/>
      <family val="1"/>
    </font>
    <font>
      <sz val="11"/>
      <color theme="1"/>
      <name val="Times New Roman"/>
      <family val="1"/>
    </font>
    <font>
      <sz val="14"/>
      <color theme="1"/>
      <name val="Times New Roman"/>
      <family val="1"/>
    </font>
    <font>
      <b/>
      <sz val="12"/>
      <color theme="1"/>
      <name val="Times New Roman"/>
      <family val="1"/>
    </font>
    <font>
      <b/>
      <sz val="14"/>
      <name val="Times New Roman"/>
      <family val="1"/>
    </font>
    <font>
      <b/>
      <sz val="10"/>
      <color theme="1"/>
      <name val="Arial"/>
      <family val="2"/>
    </font>
    <font>
      <sz val="11"/>
      <color theme="1"/>
      <name val="Rupee"/>
    </font>
    <font>
      <sz val="11"/>
      <color theme="1"/>
      <name val="Rupee Foradian Standard"/>
      <family val="2"/>
    </font>
    <font>
      <b/>
      <sz val="10"/>
      <color theme="1"/>
      <name val="Times New Roman"/>
      <family val="1"/>
    </font>
    <font>
      <sz val="9"/>
      <color theme="1"/>
      <name val="Arial"/>
      <family val="2"/>
    </font>
    <font>
      <sz val="14"/>
      <name val="Times New Roman"/>
      <family val="1"/>
    </font>
    <font>
      <b/>
      <sz val="11"/>
      <name val="Calibri"/>
      <family val="2"/>
      <scheme val="minor"/>
    </font>
    <font>
      <b/>
      <sz val="11"/>
      <color theme="1"/>
      <name val="Times New Roman"/>
      <family val="1"/>
    </font>
    <font>
      <sz val="12"/>
      <color theme="1"/>
      <name val="Times New Roman"/>
      <family val="1"/>
    </font>
    <font>
      <sz val="11"/>
      <color rgb="FF9C0006"/>
      <name val="Calibri"/>
      <family val="2"/>
      <scheme val="minor"/>
    </font>
    <font>
      <sz val="11"/>
      <color theme="1"/>
      <name val="Arial"/>
      <family val="2"/>
    </font>
    <font>
      <sz val="11"/>
      <color theme="1"/>
      <name val="Calibri"/>
      <family val="2"/>
      <scheme val="minor"/>
    </font>
    <font>
      <b/>
      <i/>
      <sz val="14"/>
      <name val="Times New Roman"/>
      <family val="1"/>
    </font>
    <font>
      <b/>
      <i/>
      <sz val="11"/>
      <color theme="1"/>
      <name val="Rupee"/>
    </font>
    <font>
      <b/>
      <sz val="9"/>
      <color rgb="FFFF0000"/>
      <name val="Times New Roman"/>
      <family val="1"/>
    </font>
    <font>
      <i/>
      <sz val="11"/>
      <color theme="1"/>
      <name val="Times New Roman"/>
      <family val="1"/>
    </font>
    <font>
      <i/>
      <sz val="10"/>
      <color theme="1"/>
      <name val="Arial"/>
      <family val="2"/>
    </font>
    <font>
      <sz val="12"/>
      <name val="Calibri"/>
      <family val="2"/>
      <scheme val="minor"/>
    </font>
    <font>
      <sz val="14"/>
      <color rgb="FFFF0000"/>
      <name val="Times New Roman"/>
      <family val="1"/>
    </font>
    <font>
      <sz val="11"/>
      <color theme="1"/>
      <name val="Arial Narrow"/>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s>
  <cellStyleXfs count="4">
    <xf numFmtId="0" fontId="0" fillId="0" borderId="0"/>
    <xf numFmtId="0" fontId="40" fillId="0" borderId="0"/>
    <xf numFmtId="0" fontId="85" fillId="2" borderId="0" applyNumberFormat="0" applyBorder="0" applyAlignment="0" applyProtection="0"/>
    <xf numFmtId="164" fontId="87" fillId="0" borderId="0" applyFont="0" applyFill="0" applyBorder="0" applyAlignment="0" applyProtection="0"/>
  </cellStyleXfs>
  <cellXfs count="698">
    <xf numFmtId="0" fontId="0" fillId="0" borderId="0" xfId="0"/>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2" fontId="6" fillId="0" borderId="1" xfId="0" applyNumberFormat="1" applyFont="1" applyBorder="1"/>
    <xf numFmtId="0" fontId="0" fillId="0" borderId="1" xfId="0" applyBorder="1"/>
    <xf numFmtId="0" fontId="7" fillId="0" borderId="0" xfId="0" applyFont="1" applyAlignment="1">
      <alignment horizontal="right"/>
    </xf>
    <xf numFmtId="2" fontId="6" fillId="0" borderId="1" xfId="0" applyNumberFormat="1" applyFont="1" applyBorder="1" applyAlignment="1">
      <alignment horizontal="right" vertical="top" wrapText="1"/>
    </xf>
    <xf numFmtId="2" fontId="2" fillId="0" borderId="1" xfId="0" applyNumberFormat="1" applyFont="1" applyBorder="1" applyAlignment="1">
      <alignment horizontal="right" vertical="top" wrapText="1"/>
    </xf>
    <xf numFmtId="0" fontId="6" fillId="0" borderId="1" xfId="0" applyFont="1" applyBorder="1" applyAlignment="1">
      <alignment horizontal="center" vertical="top" wrapText="1"/>
    </xf>
    <xf numFmtId="0" fontId="11" fillId="0" borderId="0" xfId="0" applyFont="1" applyAlignment="1">
      <alignment horizontal="right" vertical="center" wrapText="1"/>
    </xf>
    <xf numFmtId="0" fontId="14" fillId="0" borderId="3" xfId="0" applyFont="1" applyBorder="1" applyAlignment="1">
      <alignment horizontal="left" vertical="top" wrapText="1"/>
    </xf>
    <xf numFmtId="0" fontId="14" fillId="0" borderId="1" xfId="0" applyFont="1" applyBorder="1" applyAlignment="1">
      <alignment horizontal="left" vertical="top" wrapText="1"/>
    </xf>
    <xf numFmtId="0" fontId="6" fillId="0" borderId="0" xfId="0" applyFont="1"/>
    <xf numFmtId="0" fontId="6" fillId="0" borderId="0" xfId="0" applyFont="1" applyAlignment="1">
      <alignment horizontal="center" vertical="center" wrapText="1"/>
    </xf>
    <xf numFmtId="2" fontId="17" fillId="0" borderId="3" xfId="0" applyNumberFormat="1" applyFont="1" applyBorder="1"/>
    <xf numFmtId="2" fontId="17" fillId="0" borderId="1" xfId="0" applyNumberFormat="1" applyFont="1" applyBorder="1"/>
    <xf numFmtId="2" fontId="17" fillId="0" borderId="11" xfId="0" applyNumberFormat="1" applyFont="1" applyBorder="1" applyAlignment="1">
      <alignment horizontal="right" vertical="top" wrapText="1"/>
    </xf>
    <xf numFmtId="0" fontId="13" fillId="0" borderId="3" xfId="0" applyFont="1" applyBorder="1" applyAlignment="1">
      <alignment horizontal="center" vertical="top" wrapText="1"/>
    </xf>
    <xf numFmtId="0" fontId="19" fillId="0" borderId="0" xfId="0" applyFont="1" applyAlignment="1">
      <alignment horizontal="right"/>
    </xf>
    <xf numFmtId="2" fontId="5" fillId="0" borderId="1" xfId="0" applyNumberFormat="1" applyFont="1" applyBorder="1" applyAlignment="1">
      <alignment vertical="center"/>
    </xf>
    <xf numFmtId="2" fontId="4" fillId="0" borderId="1" xfId="0" applyNumberFormat="1" applyFont="1" applyBorder="1" applyAlignment="1">
      <alignment vertical="center"/>
    </xf>
    <xf numFmtId="2" fontId="7" fillId="0" borderId="1" xfId="0" applyNumberFormat="1" applyFont="1" applyBorder="1" applyAlignment="1">
      <alignment vertical="center"/>
    </xf>
    <xf numFmtId="2" fontId="5" fillId="0" borderId="1" xfId="0" applyNumberFormat="1" applyFont="1" applyBorder="1" applyAlignment="1">
      <alignment horizontal="right" vertical="center"/>
    </xf>
    <xf numFmtId="49" fontId="4" fillId="0" borderId="1" xfId="0" applyNumberFormat="1" applyFont="1" applyBorder="1" applyAlignment="1">
      <alignment horizontal="center" vertical="top" wrapText="1"/>
    </xf>
    <xf numFmtId="0" fontId="11" fillId="0" borderId="0" xfId="0" applyFont="1" applyBorder="1" applyAlignment="1">
      <alignment horizontal="center" vertical="center" wrapText="1"/>
    </xf>
    <xf numFmtId="0" fontId="2" fillId="0" borderId="0" xfId="0" applyFont="1" applyBorder="1" applyAlignment="1">
      <alignment horizontal="right"/>
    </xf>
    <xf numFmtId="0" fontId="15" fillId="0" borderId="1" xfId="0" applyFont="1" applyBorder="1" applyAlignment="1">
      <alignment vertical="top" wrapText="1"/>
    </xf>
    <xf numFmtId="2" fontId="25" fillId="0" borderId="1" xfId="0" applyNumberFormat="1" applyFont="1" applyBorder="1"/>
    <xf numFmtId="0" fontId="15" fillId="0" borderId="1" xfId="0" applyFont="1" applyFill="1" applyBorder="1" applyAlignment="1">
      <alignment vertical="top" wrapText="1"/>
    </xf>
    <xf numFmtId="0" fontId="24" fillId="0" borderId="1" xfId="0" applyFont="1" applyBorder="1" applyAlignment="1">
      <alignment vertical="top" wrapText="1"/>
    </xf>
    <xf numFmtId="2" fontId="26" fillId="0" borderId="1" xfId="0" applyNumberFormat="1" applyFont="1" applyBorder="1" applyAlignment="1">
      <alignment horizontal="right" vertical="top" wrapText="1"/>
    </xf>
    <xf numFmtId="0" fontId="23" fillId="0" borderId="0" xfId="0" applyFont="1" applyAlignment="1">
      <alignment horizontal="center" vertical="center"/>
    </xf>
    <xf numFmtId="0" fontId="24" fillId="0" borderId="1" xfId="0" applyFont="1" applyBorder="1" applyAlignment="1">
      <alignment horizontal="center" vertical="top" wrapText="1"/>
    </xf>
    <xf numFmtId="0" fontId="24" fillId="0" borderId="1" xfId="0" applyFont="1" applyBorder="1" applyAlignment="1">
      <alignment horizontal="left" vertical="top" wrapText="1"/>
    </xf>
    <xf numFmtId="0" fontId="7" fillId="0" borderId="1" xfId="0" applyFont="1" applyBorder="1" applyAlignment="1">
      <alignment vertical="top" wrapText="1"/>
    </xf>
    <xf numFmtId="0" fontId="1" fillId="0" borderId="1" xfId="0" applyFont="1" applyBorder="1" applyAlignment="1">
      <alignment horizontal="center"/>
    </xf>
    <xf numFmtId="49" fontId="4" fillId="0" borderId="0" xfId="0" applyNumberFormat="1" applyFont="1" applyBorder="1" applyAlignment="1">
      <alignment horizontal="center" vertical="top" wrapText="1"/>
    </xf>
    <xf numFmtId="2" fontId="6" fillId="0" borderId="1" xfId="0" applyNumberFormat="1" applyFont="1" applyBorder="1" applyAlignment="1">
      <alignment vertical="center"/>
    </xf>
    <xf numFmtId="2" fontId="6" fillId="0" borderId="1" xfId="0" applyNumberFormat="1" applyFont="1" applyBorder="1" applyAlignment="1">
      <alignment vertical="center" wrapText="1"/>
    </xf>
    <xf numFmtId="2" fontId="6" fillId="0" borderId="1" xfId="0" applyNumberFormat="1" applyFont="1" applyBorder="1" applyAlignment="1">
      <alignment vertical="top"/>
    </xf>
    <xf numFmtId="2" fontId="6" fillId="0" borderId="1" xfId="0" applyNumberFormat="1" applyFont="1" applyBorder="1" applyAlignment="1"/>
    <xf numFmtId="2" fontId="0" fillId="0" borderId="1" xfId="0" applyNumberFormat="1" applyBorder="1" applyAlignment="1"/>
    <xf numFmtId="2" fontId="2" fillId="0" borderId="1" xfId="0" applyNumberFormat="1" applyFont="1" applyBorder="1" applyAlignment="1">
      <alignment horizontal="right" vertical="center"/>
    </xf>
    <xf numFmtId="2" fontId="1" fillId="0" borderId="1" xfId="0" applyNumberFormat="1" applyFont="1" applyBorder="1" applyAlignment="1">
      <alignment horizontal="right"/>
    </xf>
    <xf numFmtId="2" fontId="0" fillId="0" borderId="1" xfId="0" applyNumberFormat="1" applyFont="1" applyBorder="1" applyAlignment="1">
      <alignment horizontal="right"/>
    </xf>
    <xf numFmtId="2" fontId="1" fillId="0" borderId="1" xfId="0" applyNumberFormat="1" applyFont="1" applyBorder="1" applyAlignment="1"/>
    <xf numFmtId="2" fontId="6" fillId="0" borderId="1" xfId="0" applyNumberFormat="1" applyFont="1" applyBorder="1" applyAlignment="1">
      <alignment horizontal="right" vertical="center"/>
    </xf>
    <xf numFmtId="2" fontId="28" fillId="0" borderId="1" xfId="0" applyNumberFormat="1" applyFont="1" applyBorder="1" applyAlignment="1"/>
    <xf numFmtId="2" fontId="0" fillId="0" borderId="1" xfId="0" applyNumberFormat="1" applyBorder="1" applyAlignment="1">
      <alignment horizontal="right"/>
    </xf>
    <xf numFmtId="2" fontId="0" fillId="0" borderId="1" xfId="0" applyNumberFormat="1" applyBorder="1"/>
    <xf numFmtId="2" fontId="1" fillId="0" borderId="1" xfId="0" applyNumberFormat="1" applyFont="1" applyBorder="1"/>
    <xf numFmtId="2" fontId="6" fillId="0" borderId="1" xfId="0" applyNumberFormat="1" applyFont="1" applyBorder="1" applyAlignment="1">
      <alignment horizontal="right" vertical="center" wrapText="1"/>
    </xf>
    <xf numFmtId="0" fontId="31" fillId="0" borderId="1" xfId="0" applyFont="1" applyBorder="1" applyAlignment="1">
      <alignment horizontal="center" vertical="top" wrapText="1"/>
    </xf>
    <xf numFmtId="0" fontId="31" fillId="0" borderId="3" xfId="0" applyFont="1" applyBorder="1" applyAlignment="1">
      <alignment horizontal="center" vertical="top" wrapText="1"/>
    </xf>
    <xf numFmtId="0" fontId="33" fillId="0" borderId="3" xfId="0" applyFont="1" applyBorder="1" applyAlignment="1">
      <alignment horizontal="center" vertical="top" wrapText="1"/>
    </xf>
    <xf numFmtId="0" fontId="31" fillId="0" borderId="5" xfId="0" applyFont="1" applyBorder="1" applyAlignment="1">
      <alignment horizontal="center" vertical="top" wrapText="1"/>
    </xf>
    <xf numFmtId="0" fontId="0" fillId="0" borderId="3" xfId="0" applyBorder="1" applyAlignment="1">
      <alignment vertical="top" wrapText="1"/>
    </xf>
    <xf numFmtId="0" fontId="32" fillId="0" borderId="5" xfId="0" applyFont="1" applyBorder="1" applyAlignment="1">
      <alignment horizontal="center" vertical="top" wrapText="1"/>
    </xf>
    <xf numFmtId="2" fontId="4" fillId="0" borderId="1" xfId="0" applyNumberFormat="1" applyFont="1" applyBorder="1" applyAlignment="1">
      <alignment horizontal="right" vertical="top" wrapText="1"/>
    </xf>
    <xf numFmtId="0" fontId="31" fillId="0" borderId="12" xfId="0" applyFont="1" applyBorder="1" applyAlignment="1">
      <alignment horizontal="center" vertical="top" wrapText="1"/>
    </xf>
    <xf numFmtId="0" fontId="31" fillId="0" borderId="4" xfId="0" applyFont="1" applyBorder="1" applyAlignment="1">
      <alignment horizontal="center" vertical="top" wrapText="1"/>
    </xf>
    <xf numFmtId="0" fontId="31" fillId="0" borderId="14" xfId="0" applyFont="1" applyBorder="1" applyAlignment="1">
      <alignment horizontal="center" vertical="top" wrapText="1"/>
    </xf>
    <xf numFmtId="0" fontId="31" fillId="0" borderId="9" xfId="0" applyFont="1" applyBorder="1" applyAlignment="1">
      <alignment horizontal="center" vertical="top" wrapText="1"/>
    </xf>
    <xf numFmtId="0" fontId="35" fillId="0" borderId="15" xfId="0" applyFont="1" applyBorder="1" applyAlignment="1">
      <alignment horizontal="right" vertical="center" wrapText="1"/>
    </xf>
    <xf numFmtId="0" fontId="37" fillId="0" borderId="15" xfId="0" applyFont="1" applyBorder="1" applyAlignment="1">
      <alignment horizontal="right" vertical="center" wrapText="1"/>
    </xf>
    <xf numFmtId="0" fontId="4" fillId="0" borderId="1" xfId="0" applyFont="1" applyBorder="1" applyAlignment="1">
      <alignment horizontal="left" vertical="center"/>
    </xf>
    <xf numFmtId="0" fontId="5" fillId="0" borderId="1" xfId="0" applyFont="1" applyFill="1" applyBorder="1" applyAlignment="1">
      <alignment horizontal="left" vertical="center" wrapText="1"/>
    </xf>
    <xf numFmtId="165" fontId="5" fillId="0" borderId="1" xfId="1" applyNumberFormat="1" applyFont="1" applyFill="1" applyBorder="1" applyAlignment="1">
      <alignment horizontal="right" vertical="center"/>
    </xf>
    <xf numFmtId="0" fontId="36" fillId="0" borderId="0" xfId="0" applyFont="1" applyFill="1"/>
    <xf numFmtId="0" fontId="41" fillId="0" borderId="0" xfId="0" applyFont="1" applyFill="1"/>
    <xf numFmtId="0" fontId="4" fillId="0" borderId="1" xfId="0" applyFont="1" applyFill="1" applyBorder="1" applyAlignment="1">
      <alignment horizontal="center" vertical="center" wrapText="1"/>
    </xf>
    <xf numFmtId="0" fontId="7" fillId="0" borderId="0" xfId="0" applyFont="1"/>
    <xf numFmtId="0" fontId="7" fillId="0" borderId="0" xfId="0" applyFont="1" applyBorder="1" applyAlignment="1"/>
    <xf numFmtId="0" fontId="24" fillId="0" borderId="1" xfId="0" applyFont="1" applyBorder="1" applyAlignment="1">
      <alignment horizontal="center" vertical="center"/>
    </xf>
    <xf numFmtId="2" fontId="5" fillId="0" borderId="1" xfId="0" applyNumberFormat="1" applyFont="1" applyBorder="1" applyAlignment="1">
      <alignment vertical="center" wrapText="1"/>
    </xf>
    <xf numFmtId="0" fontId="13" fillId="0" borderId="11" xfId="0" applyFont="1" applyBorder="1" applyAlignment="1">
      <alignment horizontal="center" vertical="top" wrapText="1"/>
    </xf>
    <xf numFmtId="0" fontId="14" fillId="0" borderId="12" xfId="0" applyFont="1" applyBorder="1" applyAlignment="1">
      <alignment horizontal="center" vertical="top" wrapText="1"/>
    </xf>
    <xf numFmtId="0" fontId="14" fillId="0" borderId="8" xfId="0" applyFont="1" applyBorder="1" applyAlignment="1">
      <alignment horizontal="center" vertical="top" wrapText="1"/>
    </xf>
    <xf numFmtId="0" fontId="6" fillId="0" borderId="8" xfId="0" applyFont="1" applyBorder="1" applyAlignment="1">
      <alignment horizontal="center"/>
    </xf>
    <xf numFmtId="2" fontId="18" fillId="0" borderId="3" xfId="0" applyNumberFormat="1" applyFont="1" applyBorder="1" applyAlignment="1">
      <alignment horizontal="right" vertical="top" wrapText="1"/>
    </xf>
    <xf numFmtId="0" fontId="11" fillId="0" borderId="0" xfId="0" applyFont="1" applyBorder="1" applyAlignment="1">
      <alignment horizontal="center" vertical="center"/>
    </xf>
    <xf numFmtId="0" fontId="13" fillId="0" borderId="10" xfId="0" applyFont="1" applyBorder="1" applyAlignment="1">
      <alignment horizontal="center" vertical="top" wrapText="1"/>
    </xf>
    <xf numFmtId="0" fontId="14" fillId="0" borderId="3" xfId="0" applyFont="1" applyBorder="1" applyAlignment="1">
      <alignment horizontal="center" vertical="top" wrapText="1"/>
    </xf>
    <xf numFmtId="0" fontId="15" fillId="0" borderId="15" xfId="0" applyFont="1" applyBorder="1" applyAlignment="1">
      <alignment horizontal="left" vertical="top" wrapText="1"/>
    </xf>
    <xf numFmtId="2" fontId="42" fillId="0" borderId="3" xfId="0" applyNumberFormat="1" applyFont="1" applyBorder="1"/>
    <xf numFmtId="2" fontId="42" fillId="0" borderId="10" xfId="0" applyNumberFormat="1" applyFont="1" applyBorder="1"/>
    <xf numFmtId="0" fontId="14" fillId="0" borderId="1" xfId="0" applyFont="1" applyBorder="1" applyAlignment="1">
      <alignment horizontal="center" vertical="top" wrapText="1"/>
    </xf>
    <xf numFmtId="0" fontId="15" fillId="0" borderId="13" xfId="0" applyFont="1" applyBorder="1" applyAlignment="1">
      <alignment horizontal="left" vertical="top" wrapText="1"/>
    </xf>
    <xf numFmtId="2" fontId="42" fillId="0" borderId="1" xfId="0" applyNumberFormat="1" applyFont="1" applyBorder="1"/>
    <xf numFmtId="2" fontId="42" fillId="0" borderId="11" xfId="0" applyNumberFormat="1" applyFont="1" applyBorder="1"/>
    <xf numFmtId="0" fontId="15" fillId="0" borderId="13" xfId="0" applyFont="1" applyBorder="1"/>
    <xf numFmtId="0" fontId="14" fillId="0" borderId="5" xfId="0" applyFont="1" applyBorder="1" applyAlignment="1">
      <alignment horizontal="center" vertical="top" wrapText="1"/>
    </xf>
    <xf numFmtId="0" fontId="15" fillId="0" borderId="16" xfId="0" applyFont="1" applyBorder="1" applyAlignment="1">
      <alignment horizontal="left" vertical="top" wrapText="1"/>
    </xf>
    <xf numFmtId="2" fontId="42" fillId="0" borderId="5" xfId="0" applyNumberFormat="1" applyFont="1" applyBorder="1"/>
    <xf numFmtId="2" fontId="42" fillId="0" borderId="17" xfId="0" applyNumberFormat="1" applyFont="1" applyBorder="1"/>
    <xf numFmtId="0" fontId="13" fillId="0" borderId="13" xfId="0" applyFont="1" applyBorder="1" applyAlignment="1">
      <alignment horizontal="center" vertical="top" wrapText="1"/>
    </xf>
    <xf numFmtId="2" fontId="24" fillId="0" borderId="1" xfId="0" applyNumberFormat="1" applyFont="1" applyBorder="1" applyAlignment="1">
      <alignment horizontal="right" vertical="top" wrapText="1"/>
    </xf>
    <xf numFmtId="0" fontId="43" fillId="0" borderId="0" xfId="0" applyFont="1" applyBorder="1" applyAlignment="1">
      <alignment horizontal="left" vertical="top" wrapText="1"/>
    </xf>
    <xf numFmtId="0" fontId="44" fillId="0" borderId="0" xfId="0" applyFont="1" applyBorder="1" applyAlignment="1">
      <alignment horizontal="center" vertical="top" wrapText="1"/>
    </xf>
    <xf numFmtId="2" fontId="44" fillId="0" borderId="0" xfId="0" applyNumberFormat="1" applyFont="1" applyBorder="1" applyAlignment="1">
      <alignment horizontal="right" vertical="top" wrapText="1"/>
    </xf>
    <xf numFmtId="0" fontId="43" fillId="0" borderId="0" xfId="0" applyFont="1" applyBorder="1" applyAlignment="1">
      <alignment horizontal="center" vertical="top" wrapText="1"/>
    </xf>
    <xf numFmtId="2" fontId="43" fillId="0" borderId="0" xfId="0" applyNumberFormat="1" applyFont="1" applyBorder="1" applyAlignment="1">
      <alignment horizontal="right" vertical="top" wrapText="1"/>
    </xf>
    <xf numFmtId="0" fontId="14" fillId="0" borderId="0" xfId="0" applyFont="1" applyBorder="1" applyAlignment="1">
      <alignment horizontal="center" vertical="top" wrapText="1"/>
    </xf>
    <xf numFmtId="0" fontId="14" fillId="0" borderId="0" xfId="0" applyFont="1" applyBorder="1" applyAlignment="1">
      <alignment horizontal="left" vertical="top" wrapText="1"/>
    </xf>
    <xf numFmtId="2" fontId="14" fillId="0" borderId="0" xfId="0" applyNumberFormat="1" applyFont="1" applyBorder="1" applyAlignment="1">
      <alignment horizontal="right" vertical="top" wrapText="1"/>
    </xf>
    <xf numFmtId="0" fontId="13" fillId="0" borderId="4" xfId="0" applyFont="1" applyBorder="1" applyAlignment="1">
      <alignment horizontal="center" vertical="top" wrapText="1"/>
    </xf>
    <xf numFmtId="0" fontId="13" fillId="0" borderId="18" xfId="0" applyFont="1" applyBorder="1" applyAlignment="1">
      <alignment horizontal="center" vertical="top" wrapText="1"/>
    </xf>
    <xf numFmtId="0" fontId="14" fillId="0" borderId="2" xfId="0" applyFont="1" applyBorder="1" applyAlignment="1">
      <alignment horizontal="center" vertical="top" wrapText="1"/>
    </xf>
    <xf numFmtId="0" fontId="14" fillId="0" borderId="19" xfId="0" applyFont="1" applyBorder="1" applyAlignment="1">
      <alignment horizontal="left" vertical="top" wrapText="1"/>
    </xf>
    <xf numFmtId="2" fontId="25" fillId="0" borderId="11" xfId="0" applyNumberFormat="1" applyFont="1" applyBorder="1"/>
    <xf numFmtId="2" fontId="25" fillId="0" borderId="10" xfId="0" applyNumberFormat="1" applyFont="1" applyBorder="1"/>
    <xf numFmtId="0" fontId="14" fillId="0" borderId="7" xfId="0" applyFont="1" applyBorder="1" applyAlignment="1">
      <alignment horizontal="left" vertical="top" wrapText="1"/>
    </xf>
    <xf numFmtId="0" fontId="13" fillId="0" borderId="6" xfId="0" applyFont="1" applyBorder="1" applyAlignment="1">
      <alignment horizontal="center" vertical="top" wrapText="1"/>
    </xf>
    <xf numFmtId="2" fontId="13" fillId="0" borderId="10" xfId="0" applyNumberFormat="1" applyFont="1" applyBorder="1" applyAlignment="1">
      <alignment horizontal="right" vertical="top" wrapText="1"/>
    </xf>
    <xf numFmtId="0" fontId="2" fillId="0" borderId="0" xfId="0" applyFont="1" applyAlignment="1">
      <alignment horizontal="right"/>
    </xf>
    <xf numFmtId="2" fontId="15" fillId="0" borderId="1" xfId="0" applyNumberFormat="1" applyFont="1" applyBorder="1" applyAlignment="1">
      <alignment horizontal="right" vertical="top" wrapText="1"/>
    </xf>
    <xf numFmtId="2" fontId="0" fillId="0" borderId="0" xfId="0" applyNumberFormat="1" applyFill="1" applyBorder="1"/>
    <xf numFmtId="2" fontId="0" fillId="0" borderId="5" xfId="0" applyNumberFormat="1" applyBorder="1"/>
    <xf numFmtId="2" fontId="0" fillId="0" borderId="0" xfId="0" applyNumberFormat="1"/>
    <xf numFmtId="49" fontId="13" fillId="0" borderId="1" xfId="0" applyNumberFormat="1" applyFont="1" applyBorder="1" applyAlignment="1">
      <alignment horizontal="center" vertical="top" wrapText="1"/>
    </xf>
    <xf numFmtId="0" fontId="14" fillId="0" borderId="1" xfId="0" applyFont="1" applyFill="1" applyBorder="1" applyAlignment="1">
      <alignment horizontal="center" vertical="top" wrapText="1"/>
    </xf>
    <xf numFmtId="2" fontId="2" fillId="0" borderId="1" xfId="0" applyNumberFormat="1" applyFont="1" applyBorder="1"/>
    <xf numFmtId="0" fontId="46" fillId="0" borderId="0" xfId="0" applyFont="1" applyAlignment="1">
      <alignment horizontal="right"/>
    </xf>
    <xf numFmtId="0" fontId="19" fillId="0" borderId="0" xfId="0" applyFont="1"/>
    <xf numFmtId="0" fontId="2" fillId="0" borderId="0" xfId="0" applyFont="1"/>
    <xf numFmtId="0" fontId="11" fillId="0" borderId="0" xfId="0" applyFont="1"/>
    <xf numFmtId="0" fontId="11" fillId="0" borderId="0" xfId="0" applyFont="1" applyAlignment="1">
      <alignment horizontal="right"/>
    </xf>
    <xf numFmtId="0" fontId="6" fillId="0" borderId="1" xfId="0" applyFont="1" applyBorder="1"/>
    <xf numFmtId="0" fontId="2" fillId="0" borderId="1" xfId="0" applyFont="1" applyBorder="1" applyAlignment="1">
      <alignment horizontal="center"/>
    </xf>
    <xf numFmtId="0" fontId="20" fillId="0" borderId="0" xfId="0" applyFont="1" applyAlignment="1">
      <alignment horizontal="right"/>
    </xf>
    <xf numFmtId="0" fontId="47" fillId="0" borderId="0" xfId="0" applyFont="1"/>
    <xf numFmtId="0" fontId="42" fillId="0" borderId="0" xfId="0" applyFont="1"/>
    <xf numFmtId="0" fontId="48" fillId="0" borderId="0" xfId="0" applyFont="1"/>
    <xf numFmtId="0" fontId="11" fillId="0" borderId="0" xfId="0" applyFont="1" applyAlignment="1">
      <alignment horizontal="right"/>
    </xf>
    <xf numFmtId="0" fontId="4" fillId="0" borderId="1" xfId="0" applyFont="1" applyBorder="1" applyAlignment="1">
      <alignment horizontal="center" vertical="center" wrapText="1"/>
    </xf>
    <xf numFmtId="0" fontId="0" fillId="0" borderId="0" xfId="0" applyAlignment="1">
      <alignment horizontal="center" vertical="center" wrapText="1"/>
    </xf>
    <xf numFmtId="0" fontId="4" fillId="0" borderId="1" xfId="0" applyFont="1" applyBorder="1" applyAlignment="1">
      <alignment horizontal="center" vertical="center"/>
    </xf>
    <xf numFmtId="2" fontId="49" fillId="0" borderId="1" xfId="0" applyNumberFormat="1" applyFont="1" applyBorder="1" applyAlignment="1">
      <alignment horizontal="right" vertical="center"/>
    </xf>
    <xf numFmtId="2" fontId="26" fillId="0" borderId="1" xfId="0" applyNumberFormat="1" applyFont="1" applyBorder="1"/>
    <xf numFmtId="0" fontId="0" fillId="0" borderId="0" xfId="0" applyBorder="1"/>
    <xf numFmtId="0" fontId="50" fillId="0" borderId="0" xfId="0" applyFont="1" applyBorder="1" applyAlignment="1">
      <alignment horizontal="center"/>
    </xf>
    <xf numFmtId="0" fontId="51" fillId="0" borderId="0" xfId="0" applyFont="1" applyAlignment="1">
      <alignment horizontal="center" vertical="center" wrapText="1"/>
    </xf>
    <xf numFmtId="0" fontId="53" fillId="0" borderId="0" xfId="0" applyFont="1" applyAlignment="1">
      <alignment horizontal="center"/>
    </xf>
    <xf numFmtId="2" fontId="54" fillId="0" borderId="0" xfId="0" applyNumberFormat="1" applyFont="1" applyAlignment="1">
      <alignment horizontal="right"/>
    </xf>
    <xf numFmtId="0" fontId="51" fillId="0" borderId="0" xfId="0" applyFont="1" applyAlignment="1">
      <alignment vertical="top" wrapText="1"/>
    </xf>
    <xf numFmtId="0" fontId="55" fillId="0" borderId="13" xfId="0" applyFont="1" applyBorder="1" applyAlignment="1">
      <alignment horizontal="center"/>
    </xf>
    <xf numFmtId="2" fontId="56" fillId="0" borderId="13" xfId="0" applyNumberFormat="1" applyFont="1" applyBorder="1" applyAlignment="1">
      <alignment horizontal="right"/>
    </xf>
    <xf numFmtId="0" fontId="51" fillId="0" borderId="0" xfId="0" applyFont="1" applyBorder="1" applyAlignment="1">
      <alignment horizontal="left" indent="4"/>
    </xf>
    <xf numFmtId="0" fontId="64" fillId="0" borderId="13" xfId="0" applyFont="1" applyBorder="1" applyAlignment="1">
      <alignment horizontal="center"/>
    </xf>
    <xf numFmtId="0" fontId="64" fillId="0" borderId="0" xfId="0" applyFont="1" applyAlignment="1">
      <alignment horizontal="right"/>
    </xf>
    <xf numFmtId="0" fontId="64" fillId="0" borderId="0" xfId="0" applyFont="1" applyAlignment="1">
      <alignment horizontal="center" vertical="center"/>
    </xf>
    <xf numFmtId="2" fontId="54" fillId="0" borderId="0" xfId="0" applyNumberFormat="1" applyFont="1" applyAlignment="1">
      <alignment horizontal="right" vertical="center"/>
    </xf>
    <xf numFmtId="0" fontId="65" fillId="0" borderId="0" xfId="0" applyFont="1" applyBorder="1" applyAlignment="1">
      <alignment horizontal="center"/>
    </xf>
    <xf numFmtId="0" fontId="0" fillId="0" borderId="1" xfId="0" applyBorder="1" applyAlignment="1">
      <alignment horizontal="center"/>
    </xf>
    <xf numFmtId="0" fontId="66" fillId="0" borderId="0" xfId="0" applyFont="1" applyAlignment="1">
      <alignment horizontal="center" wrapText="1"/>
    </xf>
    <xf numFmtId="0" fontId="57" fillId="0" borderId="0" xfId="0" applyFont="1" applyAlignment="1">
      <alignment wrapText="1"/>
    </xf>
    <xf numFmtId="0" fontId="2" fillId="0" borderId="0" xfId="0" applyFont="1" applyBorder="1" applyAlignment="1">
      <alignment horizontal="left" vertical="center" wrapText="1"/>
    </xf>
    <xf numFmtId="0" fontId="67" fillId="0" borderId="0" xfId="0" applyFont="1"/>
    <xf numFmtId="0" fontId="15" fillId="0" borderId="1" xfId="0" applyFont="1" applyBorder="1" applyAlignment="1">
      <alignment horizontal="center" vertical="top" wrapText="1"/>
    </xf>
    <xf numFmtId="0" fontId="20" fillId="0" borderId="0" xfId="0" applyFont="1" applyBorder="1" applyAlignment="1">
      <alignment horizontal="center" vertical="center" wrapText="1"/>
    </xf>
    <xf numFmtId="0" fontId="2" fillId="0" borderId="0" xfId="0" applyFont="1" applyAlignment="1">
      <alignment horizontal="center" vertical="center" wrapText="1"/>
    </xf>
    <xf numFmtId="0" fontId="20" fillId="0" borderId="0" xfId="0" applyFont="1" applyBorder="1" applyAlignment="1">
      <alignment horizontal="right" vertical="center"/>
    </xf>
    <xf numFmtId="2" fontId="2" fillId="0" borderId="1" xfId="0" applyNumberFormat="1" applyFont="1" applyBorder="1" applyAlignment="1">
      <alignment horizontal="center"/>
    </xf>
    <xf numFmtId="0" fontId="1" fillId="0" borderId="1" xfId="0" applyFont="1" applyBorder="1"/>
    <xf numFmtId="2" fontId="0" fillId="0" borderId="4" xfId="0" applyNumberFormat="1" applyFill="1" applyBorder="1"/>
    <xf numFmtId="0" fontId="61" fillId="0" borderId="0" xfId="0" applyFont="1" applyAlignment="1">
      <alignment horizontal="center" wrapText="1"/>
    </xf>
    <xf numFmtId="0" fontId="66" fillId="0" borderId="0" xfId="0" applyFont="1" applyAlignment="1">
      <alignment horizontal="center" wrapText="1"/>
    </xf>
    <xf numFmtId="0" fontId="57"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7" fillId="0" borderId="0" xfId="0" applyFont="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2" fillId="0" borderId="0" xfId="0" applyFont="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19" fillId="0" borderId="0" xfId="0" applyFont="1" applyAlignment="1">
      <alignment horizontal="center"/>
    </xf>
    <xf numFmtId="0" fontId="22" fillId="0" borderId="0" xfId="0" applyFont="1" applyAlignment="1">
      <alignment horizontal="center" wrapText="1"/>
    </xf>
    <xf numFmtId="0" fontId="69" fillId="0" borderId="15" xfId="0" applyFont="1" applyBorder="1" applyAlignment="1">
      <alignment vertical="center"/>
    </xf>
    <xf numFmtId="0" fontId="11" fillId="0" borderId="1" xfId="0" applyFont="1" applyBorder="1" applyAlignment="1">
      <alignment horizontal="center"/>
    </xf>
    <xf numFmtId="0" fontId="72" fillId="0" borderId="0" xfId="0" applyFont="1" applyAlignment="1">
      <alignment horizontal="center"/>
    </xf>
    <xf numFmtId="2" fontId="6" fillId="0" borderId="1" xfId="0" applyNumberFormat="1" applyFont="1" applyBorder="1" applyAlignment="1">
      <alignment horizontal="center" vertical="center" wrapText="1"/>
    </xf>
    <xf numFmtId="0" fontId="20" fillId="0" borderId="1" xfId="0" applyFont="1" applyBorder="1" applyAlignment="1">
      <alignment horizontal="center"/>
    </xf>
    <xf numFmtId="0" fontId="0" fillId="0" borderId="1" xfId="0" applyBorder="1" applyAlignment="1">
      <alignment horizontal="center" vertical="center"/>
    </xf>
    <xf numFmtId="0" fontId="0" fillId="0" borderId="1" xfId="0" applyFont="1" applyFill="1" applyBorder="1" applyAlignment="1">
      <alignment horizontal="center" vertical="top"/>
    </xf>
    <xf numFmtId="0" fontId="20" fillId="0" borderId="1" xfId="0" applyFont="1" applyBorder="1" applyAlignment="1">
      <alignment horizontal="center" vertical="top" wrapText="1"/>
    </xf>
    <xf numFmtId="0" fontId="14" fillId="0" borderId="1" xfId="0" applyFont="1" applyFill="1" applyBorder="1" applyAlignment="1">
      <alignment horizontal="left" vertical="top" wrapText="1"/>
    </xf>
    <xf numFmtId="0" fontId="13" fillId="0" borderId="1" xfId="0" applyFont="1" applyBorder="1" applyAlignment="1">
      <alignment horizontal="left" vertical="top" wrapText="1"/>
    </xf>
    <xf numFmtId="0" fontId="2" fillId="0" borderId="1" xfId="0" applyFont="1" applyBorder="1" applyAlignment="1">
      <alignment horizontal="center" vertical="top"/>
    </xf>
    <xf numFmtId="0" fontId="2" fillId="0" borderId="1" xfId="0" applyFont="1" applyFill="1" applyBorder="1" applyAlignment="1">
      <alignment horizontal="center" vertical="top" wrapText="1"/>
    </xf>
    <xf numFmtId="2" fontId="2" fillId="0" borderId="1" xfId="0" applyNumberFormat="1" applyFont="1" applyBorder="1" applyAlignment="1">
      <alignment vertical="center" wrapText="1"/>
    </xf>
    <xf numFmtId="49" fontId="24" fillId="0" borderId="1" xfId="0" applyNumberFormat="1" applyFont="1" applyBorder="1" applyAlignment="1">
      <alignment horizontal="center" vertical="top" wrapText="1"/>
    </xf>
    <xf numFmtId="49" fontId="20" fillId="0" borderId="1" xfId="0" applyNumberFormat="1" applyFont="1" applyBorder="1" applyAlignment="1">
      <alignment horizontal="center"/>
    </xf>
    <xf numFmtId="0" fontId="42" fillId="0" borderId="1" xfId="0" applyFont="1" applyBorder="1" applyAlignment="1">
      <alignment horizontal="center" vertical="top" wrapText="1"/>
    </xf>
    <xf numFmtId="0" fontId="42" fillId="0" borderId="1" xfId="0" applyFont="1" applyBorder="1" applyAlignment="1">
      <alignment vertical="top" wrapText="1"/>
    </xf>
    <xf numFmtId="0" fontId="4" fillId="0" borderId="1" xfId="0" applyFont="1" applyBorder="1" applyAlignment="1">
      <alignment horizontal="center"/>
    </xf>
    <xf numFmtId="0" fontId="6" fillId="0" borderId="1" xfId="0" quotePrefix="1" applyFont="1" applyBorder="1" applyAlignment="1">
      <alignment horizontal="center" vertical="center" wrapText="1"/>
    </xf>
    <xf numFmtId="0" fontId="2" fillId="0" borderId="1" xfId="0" applyFont="1" applyBorder="1" applyAlignment="1">
      <alignment horizontal="left" vertical="top" wrapText="1"/>
    </xf>
    <xf numFmtId="0" fontId="0" fillId="0" borderId="1" xfId="0" quotePrefix="1" applyBorder="1" applyAlignment="1">
      <alignment horizontal="center" vertical="center" wrapText="1"/>
    </xf>
    <xf numFmtId="2" fontId="0" fillId="0" borderId="1" xfId="0" applyNumberFormat="1" applyBorder="1" applyAlignment="1">
      <alignment horizontal="center" vertical="center" wrapText="1"/>
    </xf>
    <xf numFmtId="0" fontId="2" fillId="0" borderId="1" xfId="0" applyFont="1" applyBorder="1" applyAlignment="1">
      <alignment horizontal="center"/>
    </xf>
    <xf numFmtId="2" fontId="0" fillId="0" borderId="1" xfId="0" applyNumberFormat="1" applyBorder="1" applyAlignment="1">
      <alignment horizontal="center" vertical="center" wrapText="1"/>
    </xf>
    <xf numFmtId="2" fontId="2" fillId="0" borderId="1" xfId="0" applyNumberFormat="1" applyFont="1" applyBorder="1" applyAlignment="1">
      <alignment horizontal="center" vertical="center" wrapText="1"/>
    </xf>
    <xf numFmtId="49" fontId="0" fillId="0" borderId="1" xfId="0" quotePrefix="1" applyNumberFormat="1" applyBorder="1" applyAlignment="1">
      <alignment horizontal="center" vertical="center" wrapText="1"/>
    </xf>
    <xf numFmtId="49" fontId="0" fillId="0" borderId="1" xfId="0" applyNumberFormat="1" applyBorder="1" applyAlignment="1">
      <alignment horizontal="center" vertical="center" wrapText="1"/>
    </xf>
    <xf numFmtId="0" fontId="9" fillId="0" borderId="1" xfId="0" applyFont="1" applyBorder="1"/>
    <xf numFmtId="0" fontId="9" fillId="0" borderId="1" xfId="0" applyFont="1" applyBorder="1" applyAlignment="1">
      <alignment horizontal="center"/>
    </xf>
    <xf numFmtId="2" fontId="42" fillId="0" borderId="1" xfId="0" applyNumberFormat="1" applyFont="1" applyBorder="1" applyAlignment="1">
      <alignment horizontal="center" vertical="center" wrapText="1"/>
    </xf>
    <xf numFmtId="2" fontId="20" fillId="0" borderId="1" xfId="0" applyNumberFormat="1" applyFont="1" applyBorder="1" applyAlignment="1">
      <alignment horizontal="center"/>
    </xf>
    <xf numFmtId="0" fontId="2" fillId="0" borderId="1" xfId="0" applyFont="1" applyBorder="1" applyAlignment="1">
      <alignment horizontal="left" wrapText="1"/>
    </xf>
    <xf numFmtId="2" fontId="6" fillId="0" borderId="1" xfId="0" applyNumberFormat="1" applyFont="1" applyBorder="1" applyAlignment="1">
      <alignment horizontal="center"/>
    </xf>
    <xf numFmtId="0" fontId="0" fillId="0" borderId="0" xfId="0" applyFont="1"/>
    <xf numFmtId="49" fontId="79" fillId="0" borderId="1" xfId="0" applyNumberFormat="1" applyFont="1" applyBorder="1" applyAlignment="1">
      <alignment horizontal="center" vertical="top" wrapText="1"/>
    </xf>
    <xf numFmtId="0" fontId="76" fillId="0" borderId="1" xfId="0" applyFont="1" applyBorder="1" applyAlignment="1">
      <alignment horizontal="center" vertical="top" wrapText="1"/>
    </xf>
    <xf numFmtId="0" fontId="49" fillId="0" borderId="1" xfId="0" applyFont="1" applyBorder="1" applyAlignment="1">
      <alignment horizontal="center" vertical="top" wrapText="1"/>
    </xf>
    <xf numFmtId="0" fontId="49" fillId="0" borderId="1" xfId="0" applyFont="1" applyBorder="1" applyAlignment="1">
      <alignment horizontal="left" vertical="top" wrapText="1"/>
    </xf>
    <xf numFmtId="2" fontId="49" fillId="0" borderId="1" xfId="0" applyNumberFormat="1" applyFont="1" applyBorder="1" applyAlignment="1"/>
    <xf numFmtId="2" fontId="76" fillId="0" borderId="1" xfId="0" applyNumberFormat="1" applyFont="1" applyBorder="1" applyAlignment="1">
      <alignment horizontal="right" vertical="center"/>
    </xf>
    <xf numFmtId="2" fontId="0" fillId="0" borderId="1" xfId="0" applyNumberFormat="1" applyFont="1" applyBorder="1" applyAlignment="1"/>
    <xf numFmtId="2" fontId="0" fillId="0" borderId="1" xfId="0" applyNumberFormat="1" applyFont="1" applyBorder="1" applyAlignment="1">
      <alignment horizontal="right" wrapText="1"/>
    </xf>
    <xf numFmtId="0" fontId="49" fillId="0" borderId="1" xfId="0" applyFont="1" applyFill="1" applyBorder="1" applyAlignment="1">
      <alignment horizontal="left" vertical="top" wrapText="1"/>
    </xf>
    <xf numFmtId="0" fontId="80" fillId="0" borderId="1" xfId="0" applyFont="1" applyBorder="1" applyAlignment="1">
      <alignment vertical="top" wrapText="1"/>
    </xf>
    <xf numFmtId="0" fontId="24" fillId="0" borderId="1" xfId="0" applyFont="1" applyBorder="1" applyAlignment="1">
      <alignment horizontal="center" vertical="top" wrapText="1"/>
    </xf>
    <xf numFmtId="0" fontId="22" fillId="0" borderId="0" xfId="0" applyFont="1" applyAlignment="1">
      <alignment horizontal="center" wrapText="1"/>
    </xf>
    <xf numFmtId="2" fontId="0" fillId="0" borderId="1" xfId="0" applyNumberFormat="1" applyBorder="1" applyAlignment="1">
      <alignment horizontal="center" vertical="center" wrapText="1"/>
    </xf>
    <xf numFmtId="0" fontId="11" fillId="0" borderId="0" xfId="0" applyFont="1" applyAlignment="1">
      <alignment horizontal="right"/>
    </xf>
    <xf numFmtId="0" fontId="2" fillId="0" borderId="3" xfId="0" applyFont="1" applyBorder="1" applyAlignment="1">
      <alignment horizontal="center" vertical="center"/>
    </xf>
    <xf numFmtId="0" fontId="24" fillId="0" borderId="1" xfId="0" applyFont="1" applyBorder="1" applyAlignment="1">
      <alignment horizontal="center" vertical="center" wrapText="1"/>
    </xf>
    <xf numFmtId="0" fontId="1" fillId="0" borderId="1" xfId="0" applyFont="1" applyBorder="1" applyAlignment="1">
      <alignment horizontal="center" vertical="top" wrapText="1"/>
    </xf>
    <xf numFmtId="0" fontId="42" fillId="0" borderId="1" xfId="0" applyFont="1" applyBorder="1" applyAlignment="1">
      <alignment horizontal="left" vertical="top" wrapText="1"/>
    </xf>
    <xf numFmtId="0" fontId="4" fillId="0" borderId="1" xfId="0" applyFont="1" applyBorder="1" applyAlignment="1">
      <alignment horizontal="center" vertical="center" wrapText="1"/>
    </xf>
    <xf numFmtId="0" fontId="11" fillId="0" borderId="0" xfId="0" applyFont="1" applyAlignment="1">
      <alignment horizontal="right"/>
    </xf>
    <xf numFmtId="2" fontId="0" fillId="0" borderId="1" xfId="0" applyNumberFormat="1" applyBorder="1" applyAlignment="1">
      <alignment horizontal="center" vertical="center" wrapText="1"/>
    </xf>
    <xf numFmtId="2" fontId="7" fillId="0" borderId="1" xfId="0" applyNumberFormat="1" applyFont="1" applyBorder="1" applyAlignment="1">
      <alignment horizontal="center" vertical="center" wrapText="1"/>
    </xf>
    <xf numFmtId="2" fontId="5" fillId="0" borderId="1" xfId="1" applyNumberFormat="1" applyFont="1" applyFill="1" applyBorder="1" applyAlignment="1">
      <alignment horizontal="right" vertical="center"/>
    </xf>
    <xf numFmtId="2" fontId="4" fillId="0" borderId="1" xfId="0" applyNumberFormat="1" applyFont="1" applyBorder="1"/>
    <xf numFmtId="0" fontId="13" fillId="0" borderId="0" xfId="0" applyFont="1"/>
    <xf numFmtId="0" fontId="0" fillId="0" borderId="0" xfId="0" applyAlignment="1">
      <alignment horizontal="center" vertical="center" wrapText="1"/>
    </xf>
    <xf numFmtId="0" fontId="52" fillId="0" borderId="0" xfId="0" applyFont="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0" fillId="0" borderId="0" xfId="0" applyBorder="1" applyAlignment="1"/>
    <xf numFmtId="2" fontId="57" fillId="0" borderId="0" xfId="0" applyNumberFormat="1" applyFont="1" applyBorder="1" applyAlignment="1">
      <alignment horizontal="center" vertical="center"/>
    </xf>
    <xf numFmtId="0" fontId="0" fillId="0" borderId="0" xfId="0" applyAlignment="1"/>
    <xf numFmtId="0" fontId="51" fillId="0" borderId="0" xfId="0" applyFont="1" applyAlignment="1">
      <alignment horizontal="left" vertical="top" wrapText="1"/>
    </xf>
    <xf numFmtId="0" fontId="4" fillId="0" borderId="1" xfId="0" applyFont="1" applyBorder="1" applyAlignment="1">
      <alignment horizontal="center" vertical="top" wrapText="1"/>
    </xf>
    <xf numFmtId="0" fontId="0" fillId="0" borderId="0" xfId="0" applyAlignment="1">
      <alignment wrapText="1"/>
    </xf>
    <xf numFmtId="0" fontId="19" fillId="0" borderId="0" xfId="0" applyFont="1" applyAlignment="1">
      <alignment horizontal="center" wrapText="1"/>
    </xf>
    <xf numFmtId="0" fontId="19" fillId="0" borderId="0" xfId="0" applyFont="1" applyAlignment="1">
      <alignment horizontal="right" wrapText="1"/>
    </xf>
    <xf numFmtId="0" fontId="0" fillId="0" borderId="1" xfId="0" quotePrefix="1" applyBorder="1" applyAlignment="1">
      <alignment horizontal="center" vertical="center"/>
    </xf>
    <xf numFmtId="2" fontId="0" fillId="0" borderId="1" xfId="0" applyNumberFormat="1" applyBorder="1" applyAlignment="1">
      <alignment horizontal="center" vertical="center"/>
    </xf>
    <xf numFmtId="2" fontId="2" fillId="0" borderId="1" xfId="0" applyNumberFormat="1" applyFont="1" applyBorder="1" applyAlignment="1">
      <alignment horizontal="center" vertical="center"/>
    </xf>
    <xf numFmtId="0" fontId="29" fillId="0" borderId="1" xfId="0" quotePrefix="1" applyFont="1" applyBorder="1" applyAlignment="1">
      <alignment horizontal="center" vertical="center" wrapText="1"/>
    </xf>
    <xf numFmtId="2" fontId="29" fillId="0" borderId="1" xfId="0" applyNumberFormat="1" applyFont="1" applyBorder="1" applyAlignment="1">
      <alignment horizontal="center" vertical="center" wrapText="1"/>
    </xf>
    <xf numFmtId="0" fontId="27" fillId="0" borderId="0" xfId="0" applyFont="1" applyAlignment="1">
      <alignment horizontal="center" wrapText="1"/>
    </xf>
    <xf numFmtId="0" fontId="24" fillId="0" borderId="8" xfId="0" applyFont="1" applyBorder="1" applyAlignment="1">
      <alignment horizontal="center" vertical="top" wrapText="1"/>
    </xf>
    <xf numFmtId="0" fontId="15" fillId="0" borderId="8" xfId="0" applyFont="1" applyBorder="1" applyAlignment="1">
      <alignment vertical="top" wrapText="1"/>
    </xf>
    <xf numFmtId="2" fontId="29" fillId="0" borderId="1" xfId="0" applyNumberFormat="1" applyFont="1" applyBorder="1" applyAlignment="1">
      <alignment horizontal="right"/>
    </xf>
    <xf numFmtId="2" fontId="29" fillId="0" borderId="1" xfId="0" applyNumberFormat="1" applyFont="1" applyBorder="1" applyAlignment="1">
      <alignment horizontal="right" vertical="top" wrapText="1"/>
    </xf>
    <xf numFmtId="2" fontId="29" fillId="0" borderId="1" xfId="0" applyNumberFormat="1" applyFont="1" applyBorder="1" applyAlignment="1">
      <alignment horizontal="right" vertical="center"/>
    </xf>
    <xf numFmtId="2" fontId="29" fillId="0" borderId="1" xfId="0" applyNumberFormat="1" applyFont="1" applyFill="1" applyBorder="1" applyAlignment="1">
      <alignment horizontal="right"/>
    </xf>
    <xf numFmtId="2" fontId="82" fillId="0" borderId="1" xfId="0" applyNumberFormat="1" applyFont="1" applyBorder="1" applyAlignment="1">
      <alignment horizontal="right" vertical="top" wrapText="1"/>
    </xf>
    <xf numFmtId="0" fontId="1" fillId="0" borderId="1" xfId="0" applyFont="1" applyBorder="1" applyAlignment="1">
      <alignment horizontal="center" vertical="center"/>
    </xf>
    <xf numFmtId="2" fontId="1" fillId="0" borderId="0" xfId="0" applyNumberFormat="1" applyFont="1" applyFill="1" applyBorder="1"/>
    <xf numFmtId="2" fontId="0" fillId="0" borderId="0" xfId="0" applyNumberFormat="1" applyBorder="1"/>
    <xf numFmtId="0" fontId="19" fillId="0" borderId="0" xfId="0" applyFont="1" applyAlignment="1">
      <alignment horizontal="right"/>
    </xf>
    <xf numFmtId="2" fontId="17" fillId="0" borderId="10" xfId="0" applyNumberFormat="1" applyFont="1" applyBorder="1" applyAlignment="1">
      <alignment horizontal="right" vertical="top" wrapText="1"/>
    </xf>
    <xf numFmtId="2" fontId="17" fillId="0" borderId="12" xfId="0" applyNumberFormat="1" applyFont="1" applyBorder="1" applyAlignment="1">
      <alignment horizontal="right" vertical="top" wrapText="1"/>
    </xf>
    <xf numFmtId="2" fontId="17" fillId="0" borderId="8" xfId="0" applyNumberFormat="1" applyFont="1" applyBorder="1" applyAlignment="1">
      <alignment horizontal="right" vertical="top" wrapText="1"/>
    </xf>
    <xf numFmtId="2" fontId="17" fillId="0" borderId="1" xfId="0" applyNumberFormat="1" applyFont="1" applyBorder="1" applyAlignment="1">
      <alignment horizontal="right" vertical="top" wrapText="1"/>
    </xf>
    <xf numFmtId="0" fontId="5" fillId="0" borderId="1" xfId="0" applyFont="1" applyBorder="1" applyAlignment="1">
      <alignment vertical="top" wrapText="1"/>
    </xf>
    <xf numFmtId="2" fontId="2" fillId="0" borderId="4" xfId="0" applyNumberFormat="1" applyFont="1" applyFill="1" applyBorder="1" applyAlignment="1">
      <alignment vertical="top" wrapText="1"/>
    </xf>
    <xf numFmtId="2" fontId="1" fillId="0" borderId="4" xfId="0" applyNumberFormat="1" applyFont="1" applyFill="1" applyBorder="1" applyAlignment="1"/>
    <xf numFmtId="2" fontId="1" fillId="0" borderId="0" xfId="0" applyNumberFormat="1" applyFont="1" applyAlignment="1">
      <alignment horizontal="center" vertical="center" wrapText="1"/>
    </xf>
    <xf numFmtId="0" fontId="15" fillId="0" borderId="8" xfId="0" applyFont="1" applyFill="1" applyBorder="1" applyAlignment="1">
      <alignment horizontal="left" vertical="center" wrapText="1"/>
    </xf>
    <xf numFmtId="49" fontId="0" fillId="0" borderId="0" xfId="0" applyNumberFormat="1"/>
    <xf numFmtId="2" fontId="1" fillId="0" borderId="1" xfId="0" applyNumberFormat="1" applyFont="1" applyBorder="1" applyAlignment="1">
      <alignment horizontal="center"/>
    </xf>
    <xf numFmtId="0" fontId="0" fillId="0" borderId="0" xfId="0" applyAlignment="1">
      <alignment wrapText="1"/>
    </xf>
    <xf numFmtId="0" fontId="2" fillId="0" borderId="0" xfId="0" applyFont="1" applyAlignment="1">
      <alignment horizontal="center" vertical="center" wrapText="1"/>
    </xf>
    <xf numFmtId="0" fontId="6" fillId="0" borderId="1" xfId="0" quotePrefix="1" applyFont="1" applyBorder="1" applyAlignment="1">
      <alignment horizontal="center" vertical="center" wrapText="1"/>
    </xf>
    <xf numFmtId="2" fontId="0" fillId="0" borderId="1" xfId="0" applyNumberFormat="1" applyBorder="1" applyAlignment="1">
      <alignment horizontal="center" vertical="center" wrapText="1"/>
    </xf>
    <xf numFmtId="2" fontId="82" fillId="0" borderId="1" xfId="0" applyNumberFormat="1" applyFont="1" applyFill="1" applyBorder="1" applyAlignment="1">
      <alignment horizontal="right"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4" fillId="0" borderId="1" xfId="0" quotePrefix="1" applyNumberFormat="1" applyFont="1" applyBorder="1" applyAlignment="1">
      <alignment horizontal="center" vertical="center"/>
    </xf>
    <xf numFmtId="0" fontId="14" fillId="0" borderId="1" xfId="0" applyFont="1" applyBorder="1" applyAlignment="1">
      <alignment horizontal="left" vertical="center" wrapText="1"/>
    </xf>
    <xf numFmtId="2" fontId="14" fillId="0" borderId="1" xfId="0" applyNumberFormat="1" applyFont="1" applyBorder="1" applyAlignment="1">
      <alignment horizontal="right" vertical="center"/>
    </xf>
    <xf numFmtId="2" fontId="13" fillId="0" borderId="1" xfId="0" applyNumberFormat="1" applyFont="1" applyBorder="1" applyAlignment="1">
      <alignment horizontal="right" vertical="center"/>
    </xf>
    <xf numFmtId="0" fontId="13" fillId="0" borderId="1" xfId="0" applyFont="1" applyBorder="1" applyAlignment="1">
      <alignment horizontal="left" vertical="center"/>
    </xf>
    <xf numFmtId="2" fontId="20" fillId="0" borderId="1" xfId="0" applyNumberFormat="1" applyFont="1" applyBorder="1"/>
    <xf numFmtId="0" fontId="2" fillId="0" borderId="1" xfId="0" applyFont="1" applyBorder="1" applyAlignment="1">
      <alignment vertical="center" wrapText="1"/>
    </xf>
    <xf numFmtId="0" fontId="2" fillId="0" borderId="1" xfId="0" applyFont="1" applyBorder="1" applyAlignment="1">
      <alignment horizontal="center"/>
    </xf>
    <xf numFmtId="0" fontId="6" fillId="0" borderId="1" xfId="0" quotePrefix="1" applyFont="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left" vertical="center" wrapText="1"/>
    </xf>
    <xf numFmtId="0" fontId="7" fillId="0" borderId="1" xfId="0" applyFont="1" applyBorder="1" applyAlignment="1">
      <alignment horizontal="center" vertical="center" wrapText="1"/>
    </xf>
    <xf numFmtId="0" fontId="9" fillId="0" borderId="1" xfId="0" applyFont="1" applyBorder="1" applyAlignment="1">
      <alignment vertical="top" wrapText="1"/>
    </xf>
    <xf numFmtId="0" fontId="42" fillId="0" borderId="1" xfId="0" applyFont="1" applyBorder="1" applyAlignment="1">
      <alignment horizontal="center" vertical="center" wrapText="1"/>
    </xf>
    <xf numFmtId="0" fontId="71" fillId="0" borderId="0" xfId="0" applyFont="1" applyAlignment="1">
      <alignment horizontal="center" wrapText="1"/>
    </xf>
    <xf numFmtId="0" fontId="0" fillId="0" borderId="0" xfId="0" applyAlignment="1">
      <alignment horizontal="center" wrapText="1"/>
    </xf>
    <xf numFmtId="2" fontId="29" fillId="0" borderId="1" xfId="0" applyNumberFormat="1" applyFont="1" applyBorder="1" applyAlignment="1">
      <alignment horizontal="center" vertical="center"/>
    </xf>
    <xf numFmtId="2" fontId="42" fillId="0" borderId="1" xfId="0" applyNumberFormat="1" applyFont="1" applyBorder="1" applyAlignment="1">
      <alignment horizontal="right" vertical="top" wrapText="1"/>
    </xf>
    <xf numFmtId="2" fontId="20" fillId="0" borderId="1" xfId="0" applyNumberFormat="1" applyFont="1" applyBorder="1" applyAlignment="1">
      <alignment horizontal="right" vertical="top" wrapText="1"/>
    </xf>
    <xf numFmtId="0" fontId="20" fillId="0" borderId="1" xfId="0" applyFont="1" applyBorder="1" applyAlignment="1">
      <alignment horizontal="center" vertical="center" wrapText="1"/>
    </xf>
    <xf numFmtId="0" fontId="83" fillId="0" borderId="1" xfId="0" applyFont="1" applyBorder="1" applyAlignment="1">
      <alignment horizontal="center" vertical="top" wrapText="1"/>
    </xf>
    <xf numFmtId="0" fontId="14" fillId="0" borderId="1" xfId="0" applyFont="1" applyBorder="1" applyAlignment="1">
      <alignment horizontal="left" vertical="center"/>
    </xf>
    <xf numFmtId="2" fontId="84" fillId="0" borderId="1" xfId="0" applyNumberFormat="1" applyFont="1" applyBorder="1"/>
    <xf numFmtId="0" fontId="20" fillId="0" borderId="5" xfId="0" applyFont="1" applyBorder="1" applyAlignment="1">
      <alignment horizontal="center" vertical="center"/>
    </xf>
    <xf numFmtId="0" fontId="20" fillId="0" borderId="1" xfId="0" applyFont="1" applyBorder="1" applyAlignment="1">
      <alignment horizontal="center" vertical="center"/>
    </xf>
    <xf numFmtId="0" fontId="23" fillId="0" borderId="1" xfId="0" applyFont="1" applyBorder="1" applyAlignment="1">
      <alignment horizontal="center" vertical="top" wrapText="1"/>
    </xf>
    <xf numFmtId="0" fontId="83" fillId="0" borderId="1" xfId="0" applyFont="1" applyBorder="1" applyAlignment="1">
      <alignment horizontal="center" wrapText="1"/>
    </xf>
    <xf numFmtId="0" fontId="84" fillId="0" borderId="0" xfId="0" applyFont="1" applyAlignment="1">
      <alignment horizontal="center" wrapText="1"/>
    </xf>
    <xf numFmtId="0" fontId="84" fillId="0" borderId="0" xfId="0" applyFont="1" applyAlignment="1">
      <alignment wrapText="1"/>
    </xf>
    <xf numFmtId="2" fontId="84" fillId="0" borderId="0" xfId="0" applyNumberFormat="1" applyFont="1" applyAlignment="1">
      <alignment wrapText="1"/>
    </xf>
    <xf numFmtId="2" fontId="84" fillId="0" borderId="0" xfId="0" applyNumberFormat="1" applyFont="1" applyAlignment="1"/>
    <xf numFmtId="0" fontId="72" fillId="0" borderId="1" xfId="0" applyFont="1" applyBorder="1" applyAlignment="1">
      <alignment horizontal="center" wrapText="1"/>
    </xf>
    <xf numFmtId="0" fontId="72" fillId="0" borderId="1" xfId="0" applyFont="1" applyBorder="1" applyAlignment="1">
      <alignment wrapText="1"/>
    </xf>
    <xf numFmtId="2" fontId="20" fillId="0" borderId="1" xfId="0" applyNumberFormat="1" applyFont="1" applyFill="1" applyBorder="1" applyAlignment="1">
      <alignment horizontal="center" vertical="center"/>
    </xf>
    <xf numFmtId="0" fontId="0" fillId="0" borderId="1" xfId="0" applyFont="1" applyBorder="1" applyAlignment="1">
      <alignment horizontal="center" vertical="center"/>
    </xf>
    <xf numFmtId="2" fontId="42" fillId="0" borderId="1" xfId="0" applyNumberFormat="1" applyFont="1" applyFill="1" applyBorder="1" applyAlignment="1">
      <alignment horizontal="center" vertical="center"/>
    </xf>
    <xf numFmtId="0" fontId="0" fillId="0" borderId="1" xfId="0" applyFont="1" applyBorder="1" applyAlignment="1">
      <alignment horizontal="right" vertical="center"/>
    </xf>
    <xf numFmtId="0" fontId="0" fillId="0" borderId="0" xfId="0" applyBorder="1" applyAlignment="1">
      <alignment horizontal="center" vertical="center"/>
    </xf>
    <xf numFmtId="2" fontId="72" fillId="0" borderId="1" xfId="0" applyNumberFormat="1" applyFont="1" applyBorder="1" applyAlignment="1">
      <alignment horizontal="center" wrapText="1"/>
    </xf>
    <xf numFmtId="2" fontId="72" fillId="0" borderId="1" xfId="0" applyNumberFormat="1" applyFont="1" applyBorder="1" applyAlignment="1">
      <alignment horizontal="center"/>
    </xf>
    <xf numFmtId="2" fontId="83" fillId="0" borderId="1" xfId="0" applyNumberFormat="1" applyFont="1" applyBorder="1" applyAlignment="1">
      <alignment horizontal="center" wrapText="1"/>
    </xf>
    <xf numFmtId="2" fontId="1" fillId="0" borderId="1" xfId="0" applyNumberFormat="1" applyFont="1" applyBorder="1" applyAlignment="1">
      <alignment horizontal="center" wrapText="1"/>
    </xf>
    <xf numFmtId="2" fontId="5" fillId="0" borderId="1" xfId="0" applyNumberFormat="1" applyFont="1" applyFill="1" applyBorder="1" applyAlignment="1">
      <alignment vertical="center"/>
    </xf>
    <xf numFmtId="0" fontId="0" fillId="0" borderId="1" xfId="0" applyBorder="1" applyAlignment="1">
      <alignment horizontal="center"/>
    </xf>
    <xf numFmtId="0" fontId="24" fillId="0" borderId="8" xfId="0"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wrapText="1"/>
    </xf>
    <xf numFmtId="0" fontId="13" fillId="0" borderId="1" xfId="0" applyFont="1" applyBorder="1" applyAlignment="1">
      <alignment horizontal="center" vertical="top" wrapText="1"/>
    </xf>
    <xf numFmtId="2" fontId="2" fillId="0" borderId="1" xfId="0" applyNumberFormat="1" applyFont="1" applyBorder="1" applyAlignment="1">
      <alignment vertical="top" wrapText="1"/>
    </xf>
    <xf numFmtId="2" fontId="6" fillId="0" borderId="1" xfId="0" applyNumberFormat="1" applyFont="1" applyBorder="1" applyAlignment="1">
      <alignment vertical="top" wrapText="1"/>
    </xf>
    <xf numFmtId="0" fontId="2" fillId="0" borderId="1" xfId="0" applyFont="1" applyBorder="1" applyAlignment="1">
      <alignment horizontal="center" vertical="top" wrapText="1"/>
    </xf>
    <xf numFmtId="0" fontId="23" fillId="0" borderId="0" xfId="0" applyFont="1" applyAlignment="1">
      <alignment horizontal="center" vertical="center" wrapText="1"/>
    </xf>
    <xf numFmtId="2" fontId="6" fillId="0" borderId="1" xfId="0" applyNumberFormat="1" applyFont="1" applyBorder="1" applyAlignment="1">
      <alignment vertical="top" wrapText="1"/>
    </xf>
    <xf numFmtId="0" fontId="0" fillId="0" borderId="0" xfId="0" applyBorder="1"/>
    <xf numFmtId="0" fontId="2" fillId="0" borderId="1" xfId="0" applyFont="1" applyBorder="1" applyAlignment="1">
      <alignment horizontal="center" vertical="top" wrapText="1"/>
    </xf>
    <xf numFmtId="2" fontId="4" fillId="0" borderId="1" xfId="0" applyNumberFormat="1" applyFont="1" applyBorder="1" applyAlignment="1">
      <alignment horizontal="right" vertical="center"/>
    </xf>
    <xf numFmtId="0" fontId="5" fillId="0" borderId="1" xfId="0" applyFont="1" applyBorder="1" applyAlignment="1">
      <alignment horizontal="right"/>
    </xf>
    <xf numFmtId="2" fontId="5" fillId="0" borderId="1" xfId="0" applyNumberFormat="1" applyFont="1" applyBorder="1" applyAlignment="1">
      <alignment horizontal="right"/>
    </xf>
    <xf numFmtId="2" fontId="1" fillId="0" borderId="4" xfId="0" applyNumberFormat="1" applyFont="1" applyFill="1" applyBorder="1"/>
    <xf numFmtId="2" fontId="4" fillId="0" borderId="0" xfId="0" applyNumberFormat="1" applyFont="1" applyBorder="1" applyAlignment="1">
      <alignment horizontal="center" vertical="top" wrapText="1"/>
    </xf>
    <xf numFmtId="2" fontId="4" fillId="0" borderId="0" xfId="0" applyNumberFormat="1" applyFont="1" applyBorder="1" applyAlignment="1">
      <alignment horizontal="right" vertical="center"/>
    </xf>
    <xf numFmtId="2" fontId="4" fillId="0" borderId="0" xfId="0" applyNumberFormat="1" applyFont="1" applyBorder="1" applyAlignment="1">
      <alignment horizontal="right" vertical="top" wrapText="1"/>
    </xf>
    <xf numFmtId="2" fontId="2" fillId="0" borderId="1" xfId="0" applyNumberFormat="1" applyFont="1" applyBorder="1" applyAlignment="1">
      <alignment vertical="center"/>
    </xf>
    <xf numFmtId="2" fontId="6" fillId="0" borderId="1" xfId="0" applyNumberFormat="1" applyFont="1" applyFill="1" applyBorder="1" applyAlignment="1">
      <alignment horizontal="right" vertical="center"/>
    </xf>
    <xf numFmtId="2" fontId="76" fillId="0" borderId="1" xfId="0" applyNumberFormat="1" applyFont="1" applyBorder="1"/>
    <xf numFmtId="2" fontId="49" fillId="0" borderId="1" xfId="0" applyNumberFormat="1" applyFont="1" applyBorder="1"/>
    <xf numFmtId="2" fontId="49" fillId="0" borderId="1" xfId="0" applyNumberFormat="1" applyFont="1" applyBorder="1" applyAlignment="1">
      <alignment horizontal="right"/>
    </xf>
    <xf numFmtId="2" fontId="5" fillId="0" borderId="0" xfId="0" applyNumberFormat="1" applyFont="1" applyFill="1" applyBorder="1" applyAlignment="1">
      <alignment horizontal="right" vertical="center"/>
    </xf>
    <xf numFmtId="0" fontId="2" fillId="0" borderId="0" xfId="0" applyFont="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center" wrapText="1"/>
    </xf>
    <xf numFmtId="0" fontId="19" fillId="0" borderId="0" xfId="0" applyFont="1" applyAlignment="1">
      <alignment horizontal="right"/>
    </xf>
    <xf numFmtId="0" fontId="2" fillId="0" borderId="1" xfId="0" applyFont="1" applyBorder="1" applyAlignment="1">
      <alignment vertical="top" wrapText="1"/>
    </xf>
    <xf numFmtId="0" fontId="6" fillId="0" borderId="1" xfId="0" applyFont="1" applyBorder="1" applyAlignment="1">
      <alignment vertical="top" wrapText="1"/>
    </xf>
    <xf numFmtId="0" fontId="31" fillId="0" borderId="1" xfId="0" applyFont="1" applyBorder="1" applyAlignment="1">
      <alignment horizontal="justify" vertical="top" wrapText="1"/>
    </xf>
    <xf numFmtId="0" fontId="4" fillId="0" borderId="1" xfId="0" applyFont="1" applyBorder="1" applyAlignment="1">
      <alignment horizontal="justify" vertical="top" wrapText="1"/>
    </xf>
    <xf numFmtId="2" fontId="34" fillId="0" borderId="1" xfId="0" applyNumberFormat="1" applyFont="1" applyBorder="1" applyAlignment="1">
      <alignment horizontal="right" vertical="top" wrapText="1"/>
    </xf>
    <xf numFmtId="2" fontId="31" fillId="0" borderId="1" xfId="0" applyNumberFormat="1" applyFont="1" applyBorder="1" applyAlignment="1">
      <alignment horizontal="right" vertical="top" wrapText="1"/>
    </xf>
    <xf numFmtId="0" fontId="31" fillId="0" borderId="5" xfId="0" applyFont="1" applyBorder="1" applyAlignment="1">
      <alignment horizontal="justify" vertical="top" wrapText="1"/>
    </xf>
    <xf numFmtId="0" fontId="4" fillId="0" borderId="3" xfId="0" applyFont="1" applyBorder="1" applyAlignment="1">
      <alignment horizontal="justify" vertical="top" wrapText="1"/>
    </xf>
    <xf numFmtId="2" fontId="4" fillId="0" borderId="3" xfId="0" applyNumberFormat="1" applyFont="1" applyBorder="1" applyAlignment="1">
      <alignment vertical="top" wrapText="1"/>
    </xf>
    <xf numFmtId="2" fontId="2" fillId="0" borderId="1" xfId="0" applyNumberFormat="1" applyFont="1" applyBorder="1" applyAlignment="1">
      <alignment vertical="top" wrapText="1"/>
    </xf>
    <xf numFmtId="2" fontId="2" fillId="0" borderId="1" xfId="0" applyNumberFormat="1" applyFont="1" applyBorder="1" applyAlignment="1">
      <alignment vertical="top" wrapText="1"/>
    </xf>
    <xf numFmtId="0" fontId="72" fillId="0" borderId="1" xfId="0" applyFont="1" applyBorder="1" applyAlignment="1">
      <alignment horizontal="center"/>
    </xf>
    <xf numFmtId="0" fontId="72" fillId="0" borderId="1" xfId="0" applyFont="1" applyBorder="1"/>
    <xf numFmtId="2" fontId="14" fillId="0" borderId="1" xfId="0" applyNumberFormat="1" applyFont="1" applyBorder="1" applyAlignment="1">
      <alignment horizontal="right" vertical="center" wrapText="1"/>
    </xf>
    <xf numFmtId="2" fontId="86" fillId="0" borderId="1" xfId="0" applyNumberFormat="1" applyFont="1" applyBorder="1" applyAlignment="1">
      <alignment horizontal="center"/>
    </xf>
    <xf numFmtId="0" fontId="81" fillId="0" borderId="1" xfId="0" quotePrefix="1" applyFont="1" applyBorder="1" applyAlignment="1">
      <alignment horizontal="center" vertical="center"/>
    </xf>
    <xf numFmtId="0" fontId="13" fillId="0" borderId="1" xfId="0" applyFont="1" applyBorder="1" applyAlignment="1">
      <alignment horizontal="center" vertical="center" wrapText="1"/>
    </xf>
    <xf numFmtId="0" fontId="20" fillId="0" borderId="1" xfId="0" applyFont="1" applyBorder="1" applyAlignment="1">
      <alignment horizontal="left" vertical="center" wrapText="1"/>
    </xf>
    <xf numFmtId="0" fontId="0" fillId="0" borderId="1" xfId="0" applyFont="1" applyBorder="1" applyAlignment="1">
      <alignment horizontal="center" vertical="top"/>
    </xf>
    <xf numFmtId="2" fontId="74" fillId="0" borderId="1" xfId="0" applyNumberFormat="1" applyFont="1" applyBorder="1"/>
    <xf numFmtId="2" fontId="14" fillId="0" borderId="1" xfId="0" applyNumberFormat="1" applyFont="1" applyBorder="1" applyAlignment="1">
      <alignment horizontal="center" vertical="center" wrapText="1"/>
    </xf>
    <xf numFmtId="2" fontId="14" fillId="0" borderId="1" xfId="0" applyNumberFormat="1" applyFont="1" applyBorder="1" applyAlignment="1">
      <alignment horizontal="center" vertical="center"/>
    </xf>
    <xf numFmtId="0" fontId="75" fillId="0" borderId="0" xfId="0" applyFont="1"/>
    <xf numFmtId="0" fontId="5" fillId="0" borderId="0" xfId="0" applyFont="1"/>
    <xf numFmtId="0" fontId="75" fillId="0" borderId="1" xfId="0" applyFont="1" applyBorder="1" applyAlignment="1">
      <alignment horizontal="center" wrapText="1"/>
    </xf>
    <xf numFmtId="0" fontId="81" fillId="0" borderId="1" xfId="0" applyFont="1" applyFill="1" applyBorder="1" applyAlignment="1">
      <alignment horizontal="left" vertical="center" wrapText="1"/>
    </xf>
    <xf numFmtId="39" fontId="81" fillId="0" borderId="1" xfId="3" applyNumberFormat="1" applyFont="1" applyBorder="1" applyAlignment="1">
      <alignment horizontal="center" vertical="center"/>
    </xf>
    <xf numFmtId="0" fontId="81" fillId="0" borderId="1" xfId="0" quotePrefix="1" applyNumberFormat="1" applyFont="1" applyBorder="1" applyAlignment="1">
      <alignment horizontal="center" vertical="center"/>
    </xf>
    <xf numFmtId="0" fontId="81" fillId="0" borderId="1" xfId="0" applyFont="1" applyBorder="1" applyAlignment="1">
      <alignment horizontal="center" vertical="center" wrapText="1"/>
    </xf>
    <xf numFmtId="0" fontId="81" fillId="0" borderId="1" xfId="0" applyFont="1" applyBorder="1"/>
    <xf numFmtId="2" fontId="75" fillId="0" borderId="1" xfId="0" applyNumberFormat="1" applyFont="1" applyBorder="1" applyAlignment="1">
      <alignment horizontal="center"/>
    </xf>
    <xf numFmtId="0" fontId="75" fillId="0" borderId="0" xfId="0" applyFont="1" applyBorder="1" applyAlignment="1">
      <alignment horizontal="center" wrapText="1"/>
    </xf>
    <xf numFmtId="39" fontId="81" fillId="0" borderId="0" xfId="3" applyNumberFormat="1" applyFont="1" applyBorder="1" applyAlignment="1">
      <alignment horizontal="center" vertical="center"/>
    </xf>
    <xf numFmtId="39" fontId="81" fillId="0" borderId="0" xfId="3" applyNumberFormat="1" applyFont="1" applyBorder="1" applyAlignment="1">
      <alignment horizontal="center" vertical="center" wrapText="1"/>
    </xf>
    <xf numFmtId="2" fontId="81" fillId="0" borderId="0" xfId="0" applyNumberFormat="1" applyFont="1" applyBorder="1" applyAlignment="1">
      <alignment horizontal="center" vertical="center"/>
    </xf>
    <xf numFmtId="39" fontId="75" fillId="0" borderId="0" xfId="0" applyNumberFormat="1" applyFont="1" applyBorder="1" applyAlignment="1">
      <alignment horizontal="center"/>
    </xf>
    <xf numFmtId="2" fontId="75" fillId="0" borderId="0" xfId="0" applyNumberFormat="1" applyFont="1" applyBorder="1" applyAlignment="1">
      <alignment horizontal="center"/>
    </xf>
    <xf numFmtId="0" fontId="75" fillId="0" borderId="1" xfId="0" applyFont="1" applyBorder="1" applyAlignment="1">
      <alignment horizontal="center" vertical="center"/>
    </xf>
    <xf numFmtId="0" fontId="75" fillId="0" borderId="1" xfId="0" applyFont="1" applyBorder="1" applyAlignment="1">
      <alignment horizontal="center" vertical="center" wrapText="1"/>
    </xf>
    <xf numFmtId="0" fontId="67" fillId="0" borderId="0" xfId="0" applyFont="1" applyAlignment="1">
      <alignment horizontal="right"/>
    </xf>
    <xf numFmtId="0" fontId="75" fillId="0" borderId="0" xfId="0" applyFont="1" applyAlignment="1">
      <alignment horizontal="center"/>
    </xf>
    <xf numFmtId="0" fontId="47" fillId="0" borderId="1" xfId="0" applyFont="1" applyBorder="1" applyAlignment="1">
      <alignment horizontal="left" vertical="center"/>
    </xf>
    <xf numFmtId="0" fontId="0" fillId="0" borderId="0" xfId="0" applyAlignment="1">
      <alignment horizontal="center"/>
    </xf>
    <xf numFmtId="0" fontId="2" fillId="0" borderId="0" xfId="0" applyFont="1" applyAlignment="1">
      <alignment horizontal="center" vertical="center" wrapText="1"/>
    </xf>
    <xf numFmtId="0" fontId="19" fillId="0" borderId="0" xfId="0" applyFont="1" applyAlignment="1">
      <alignment horizontal="center"/>
    </xf>
    <xf numFmtId="0" fontId="37" fillId="0" borderId="0" xfId="0" applyFont="1" applyAlignment="1">
      <alignment horizontal="center"/>
    </xf>
    <xf numFmtId="0" fontId="19" fillId="0" borderId="0" xfId="0" applyFont="1" applyAlignment="1">
      <alignment horizontal="right"/>
    </xf>
    <xf numFmtId="0" fontId="4" fillId="0" borderId="1" xfId="0" applyFont="1" applyBorder="1" applyAlignment="1">
      <alignment horizontal="center" vertical="top" wrapText="1"/>
    </xf>
    <xf numFmtId="0" fontId="90" fillId="0" borderId="15" xfId="0" applyFont="1" applyBorder="1" applyAlignment="1">
      <alignment horizontal="right" vertical="center" wrapText="1"/>
    </xf>
    <xf numFmtId="0" fontId="41" fillId="0" borderId="0" xfId="0" applyFont="1"/>
    <xf numFmtId="0" fontId="91" fillId="0" borderId="0" xfId="0" applyFont="1"/>
    <xf numFmtId="2" fontId="92" fillId="0" borderId="0" xfId="0" applyNumberFormat="1" applyFont="1"/>
    <xf numFmtId="0" fontId="69" fillId="0" borderId="0" xfId="0" applyFont="1" applyBorder="1" applyAlignment="1">
      <alignment vertical="center"/>
    </xf>
    <xf numFmtId="0" fontId="75" fillId="0" borderId="0" xfId="0" applyFont="1" applyAlignment="1">
      <alignment horizontal="center" vertical="center"/>
    </xf>
    <xf numFmtId="0" fontId="13" fillId="0" borderId="0" xfId="0" applyFont="1" applyAlignment="1">
      <alignment horizontal="center" vertical="center" wrapText="1"/>
    </xf>
    <xf numFmtId="0" fontId="35" fillId="0" borderId="0" xfId="0" applyFont="1" applyBorder="1" applyAlignment="1">
      <alignment vertical="center" wrapText="1"/>
    </xf>
    <xf numFmtId="2" fontId="24" fillId="0" borderId="1" xfId="0" applyNumberFormat="1" applyFont="1" applyFill="1" applyBorder="1" applyAlignment="1">
      <alignment horizontal="right" vertical="center"/>
    </xf>
    <xf numFmtId="2" fontId="39"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165" fontId="5" fillId="0" borderId="1" xfId="1" applyNumberFormat="1" applyFont="1" applyFill="1" applyBorder="1" applyAlignment="1">
      <alignment horizontal="center" vertical="center"/>
    </xf>
    <xf numFmtId="2" fontId="15" fillId="0" borderId="1" xfId="0" applyNumberFormat="1" applyFont="1" applyBorder="1" applyAlignment="1">
      <alignment vertical="center" wrapText="1"/>
    </xf>
    <xf numFmtId="165" fontId="4" fillId="0" borderId="1" xfId="1" applyNumberFormat="1" applyFont="1" applyFill="1" applyBorder="1" applyAlignment="1">
      <alignment horizontal="center" vertical="center"/>
    </xf>
    <xf numFmtId="2" fontId="5" fillId="0" borderId="1"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0" fontId="13" fillId="0" borderId="1" xfId="0" applyFont="1" applyBorder="1" applyAlignment="1">
      <alignment horizontal="center" vertical="top" wrapText="1"/>
    </xf>
    <xf numFmtId="0" fontId="2" fillId="0" borderId="1" xfId="0" applyFont="1" applyBorder="1" applyAlignment="1">
      <alignment horizontal="center"/>
    </xf>
    <xf numFmtId="2" fontId="2" fillId="0" borderId="1" xfId="0" applyNumberFormat="1" applyFont="1" applyBorder="1" applyAlignment="1">
      <alignment vertical="top" wrapText="1"/>
    </xf>
    <xf numFmtId="2" fontId="0" fillId="0" borderId="0" xfId="0" applyNumberFormat="1" applyFont="1" applyFill="1" applyBorder="1" applyAlignment="1">
      <alignment horizontal="right"/>
    </xf>
    <xf numFmtId="0" fontId="2" fillId="0" borderId="1" xfId="0" applyFont="1" applyBorder="1" applyAlignment="1">
      <alignment horizontal="center"/>
    </xf>
    <xf numFmtId="0" fontId="4" fillId="0" borderId="1" xfId="0" applyFont="1" applyBorder="1" applyAlignment="1">
      <alignment horizontal="center" vertical="center" wrapText="1"/>
    </xf>
    <xf numFmtId="0" fontId="0" fillId="0" borderId="0" xfId="0" applyBorder="1"/>
    <xf numFmtId="0" fontId="24" fillId="0" borderId="8" xfId="0" applyFont="1" applyBorder="1" applyAlignment="1">
      <alignment horizontal="center"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49" fillId="0" borderId="0" xfId="0" applyFont="1" applyFill="1" applyBorder="1" applyAlignment="1">
      <alignment horizontal="left" vertical="top" wrapText="1"/>
    </xf>
    <xf numFmtId="0" fontId="2" fillId="0" borderId="1" xfId="0" applyFont="1" applyBorder="1" applyAlignment="1">
      <alignment vertical="top" wrapText="1"/>
    </xf>
    <xf numFmtId="2" fontId="2" fillId="0" borderId="1" xfId="0" applyNumberFormat="1" applyFont="1" applyBorder="1" applyAlignment="1">
      <alignment vertical="top" wrapText="1"/>
    </xf>
    <xf numFmtId="0" fontId="19" fillId="0" borderId="0" xfId="0" applyFont="1" applyAlignment="1">
      <alignment horizontal="center"/>
    </xf>
    <xf numFmtId="0" fontId="19" fillId="0" borderId="0" xfId="0" applyFont="1" applyAlignment="1">
      <alignment horizontal="right"/>
    </xf>
    <xf numFmtId="0" fontId="13" fillId="0" borderId="1" xfId="0" applyFont="1" applyBorder="1" applyAlignment="1">
      <alignment horizontal="center" vertical="center" wrapText="1"/>
    </xf>
    <xf numFmtId="2" fontId="25" fillId="3" borderId="1" xfId="2" applyNumberFormat="1" applyFont="1" applyFill="1" applyBorder="1"/>
    <xf numFmtId="2" fontId="26" fillId="3" borderId="1" xfId="2" applyNumberFormat="1" applyFont="1" applyFill="1" applyBorder="1"/>
    <xf numFmtId="2" fontId="25" fillId="3" borderId="1" xfId="2" applyNumberFormat="1" applyFont="1" applyFill="1" applyBorder="1" applyAlignment="1">
      <alignment horizontal="right" vertical="top" wrapText="1"/>
    </xf>
    <xf numFmtId="2" fontId="26" fillId="3" borderId="1" xfId="2" applyNumberFormat="1" applyFont="1" applyFill="1" applyBorder="1" applyAlignment="1">
      <alignment horizontal="right" vertical="top" wrapText="1"/>
    </xf>
    <xf numFmtId="0" fontId="91" fillId="0" borderId="0" xfId="0" applyFont="1" applyAlignment="1">
      <alignment horizontal="left" wrapText="1"/>
    </xf>
    <xf numFmtId="2" fontId="92" fillId="0" borderId="0" xfId="0" applyNumberFormat="1" applyFont="1" applyAlignment="1">
      <alignment vertical="center"/>
    </xf>
    <xf numFmtId="2" fontId="86" fillId="0" borderId="1" xfId="0" applyNumberFormat="1" applyFont="1" applyBorder="1"/>
    <xf numFmtId="2" fontId="86" fillId="0" borderId="1" xfId="0" applyNumberFormat="1" applyFont="1" applyBorder="1" applyAlignment="1">
      <alignment vertical="top"/>
    </xf>
    <xf numFmtId="2" fontId="23" fillId="0" borderId="1" xfId="0" applyNumberFormat="1" applyFont="1" applyBorder="1"/>
    <xf numFmtId="0" fontId="4" fillId="0" borderId="1" xfId="0" applyFont="1" applyBorder="1" applyAlignment="1">
      <alignment horizontal="center" vertical="center" wrapText="1"/>
    </xf>
    <xf numFmtId="0" fontId="13" fillId="0" borderId="1" xfId="0" applyFont="1" applyBorder="1" applyAlignment="1">
      <alignmen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37" fillId="0" borderId="1" xfId="0" applyFont="1" applyBorder="1" applyAlignment="1">
      <alignment horizontal="center" vertical="center" wrapText="1"/>
    </xf>
    <xf numFmtId="0" fontId="6" fillId="0" borderId="1" xfId="0" quotePrefix="1" applyFont="1" applyBorder="1" applyAlignment="1">
      <alignment horizontal="center" vertical="center" wrapText="1"/>
    </xf>
    <xf numFmtId="0" fontId="2" fillId="0" borderId="1" xfId="0" applyFont="1" applyBorder="1" applyAlignment="1">
      <alignment vertical="top" wrapText="1"/>
    </xf>
    <xf numFmtId="2" fontId="0" fillId="0" borderId="1" xfId="0" applyNumberFormat="1" applyBorder="1" applyAlignment="1">
      <alignment horizontal="center" vertical="center" wrapText="1"/>
    </xf>
    <xf numFmtId="0" fontId="71" fillId="0" borderId="0" xfId="0" applyFont="1" applyAlignment="1">
      <alignment horizontal="center" wrapText="1"/>
    </xf>
    <xf numFmtId="0" fontId="0" fillId="0" borderId="0" xfId="0" applyAlignment="1">
      <alignment wrapText="1"/>
    </xf>
    <xf numFmtId="0" fontId="19" fillId="0" borderId="0" xfId="0" applyFont="1" applyAlignment="1">
      <alignment horizontal="right" wrapText="1"/>
    </xf>
    <xf numFmtId="0" fontId="0" fillId="0" borderId="0" xfId="0" applyAlignment="1">
      <alignment horizontal="center" wrapText="1"/>
    </xf>
    <xf numFmtId="0" fontId="75" fillId="0" borderId="1" xfId="0" applyFont="1" applyBorder="1" applyAlignment="1">
      <alignment horizontal="left" vertical="center" wrapText="1"/>
    </xf>
    <xf numFmtId="0" fontId="75" fillId="0" borderId="11" xfId="0" applyFont="1" applyBorder="1" applyAlignment="1">
      <alignment horizontal="left" vertical="center" wrapText="1"/>
    </xf>
    <xf numFmtId="0" fontId="36" fillId="0" borderId="1" xfId="0" applyFont="1" applyBorder="1"/>
    <xf numFmtId="2" fontId="36" fillId="0" borderId="1" xfId="0" applyNumberFormat="1" applyFont="1" applyBorder="1"/>
    <xf numFmtId="0" fontId="15" fillId="0" borderId="1" xfId="0" applyFont="1" applyFill="1" applyBorder="1" applyAlignment="1">
      <alignment horizontal="left" vertical="center" wrapText="1"/>
    </xf>
    <xf numFmtId="0" fontId="5" fillId="0" borderId="1" xfId="0" applyFont="1" applyBorder="1" applyAlignment="1">
      <alignment vertical="center" wrapText="1"/>
    </xf>
    <xf numFmtId="2" fontId="5" fillId="0" borderId="1" xfId="0" applyNumberFormat="1" applyFont="1" applyBorder="1" applyAlignment="1">
      <alignment horizontal="center" vertical="center" wrapText="1"/>
    </xf>
    <xf numFmtId="0" fontId="14" fillId="0" borderId="1" xfId="0" quotePrefix="1" applyFont="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xf>
    <xf numFmtId="0" fontId="13" fillId="0" borderId="1" xfId="0" applyFont="1" applyBorder="1" applyAlignment="1">
      <alignment horizontal="center"/>
    </xf>
    <xf numFmtId="0" fontId="14" fillId="0" borderId="11" xfId="0" applyFont="1" applyFill="1" applyBorder="1" applyAlignment="1">
      <alignment horizontal="left" vertical="center" wrapText="1"/>
    </xf>
    <xf numFmtId="0" fontId="13" fillId="0" borderId="1" xfId="0" applyFont="1" applyFill="1" applyBorder="1" applyAlignment="1">
      <alignment horizontal="center" vertical="center"/>
    </xf>
    <xf numFmtId="2" fontId="93" fillId="0" borderId="1" xfId="0" applyNumberFormat="1" applyFont="1" applyBorder="1" applyAlignment="1">
      <alignment horizontal="right"/>
    </xf>
    <xf numFmtId="0" fontId="14" fillId="0" borderId="1" xfId="0" applyFont="1" applyBorder="1" applyAlignment="1">
      <alignment horizontal="right"/>
    </xf>
    <xf numFmtId="2" fontId="93" fillId="0" borderId="1" xfId="0" applyNumberFormat="1" applyFont="1" applyFill="1" applyBorder="1" applyAlignment="1">
      <alignment horizontal="right" vertical="center"/>
    </xf>
    <xf numFmtId="2" fontId="14" fillId="0" borderId="1" xfId="0" applyNumberFormat="1" applyFont="1" applyFill="1" applyBorder="1" applyAlignment="1">
      <alignment horizontal="right" vertical="center"/>
    </xf>
    <xf numFmtId="2" fontId="66" fillId="0" borderId="1" xfId="0" applyNumberFormat="1" applyFont="1" applyBorder="1" applyAlignment="1">
      <alignment horizontal="right"/>
    </xf>
    <xf numFmtId="2" fontId="13" fillId="0" borderId="1" xfId="0" applyNumberFormat="1" applyFont="1" applyFill="1" applyBorder="1" applyAlignment="1">
      <alignment horizontal="right" vertical="center"/>
    </xf>
    <xf numFmtId="0" fontId="81" fillId="0" borderId="3" xfId="0" applyFont="1" applyBorder="1" applyAlignment="1">
      <alignment vertical="center"/>
    </xf>
    <xf numFmtId="0" fontId="81" fillId="0" borderId="1" xfId="0" applyFont="1" applyBorder="1" applyAlignment="1">
      <alignment vertical="center" wrapText="1"/>
    </xf>
    <xf numFmtId="0" fontId="14" fillId="0" borderId="3" xfId="0" applyFont="1" applyBorder="1" applyAlignment="1">
      <alignment horizontal="left" vertical="center" wrapText="1"/>
    </xf>
    <xf numFmtId="0" fontId="14" fillId="0" borderId="1" xfId="0" applyFont="1" applyBorder="1" applyAlignment="1">
      <alignment vertical="center" wrapText="1"/>
    </xf>
    <xf numFmtId="2" fontId="14" fillId="0" borderId="1" xfId="0" applyNumberFormat="1" applyFont="1" applyBorder="1" applyAlignment="1">
      <alignment horizontal="right"/>
    </xf>
    <xf numFmtId="2" fontId="57" fillId="0" borderId="1" xfId="0" applyNumberFormat="1" applyFont="1" applyBorder="1" applyAlignment="1">
      <alignment horizontal="right"/>
    </xf>
    <xf numFmtId="2" fontId="74" fillId="0" borderId="1" xfId="0" applyNumberFormat="1" applyFont="1" applyBorder="1" applyAlignment="1">
      <alignment horizontal="right"/>
    </xf>
    <xf numFmtId="0" fontId="81" fillId="0" borderId="5" xfId="0" quotePrefix="1" applyFont="1" applyBorder="1" applyAlignment="1">
      <alignment horizontal="center" vertical="center"/>
    </xf>
    <xf numFmtId="0" fontId="81" fillId="0" borderId="1" xfId="0" applyFont="1" applyBorder="1" applyAlignment="1">
      <alignment horizontal="center" vertical="center"/>
    </xf>
    <xf numFmtId="2" fontId="75" fillId="0" borderId="1" xfId="0" applyNumberFormat="1" applyFont="1" applyBorder="1" applyAlignment="1">
      <alignment horizontal="center" vertical="center" wrapText="1"/>
    </xf>
    <xf numFmtId="2" fontId="81" fillId="0" borderId="1" xfId="0" applyNumberFormat="1" applyFont="1" applyBorder="1" applyAlignment="1">
      <alignment horizontal="center" vertical="center"/>
    </xf>
    <xf numFmtId="0" fontId="28" fillId="0" borderId="1" xfId="0" applyFont="1" applyBorder="1" applyAlignment="1">
      <alignment horizontal="center"/>
    </xf>
    <xf numFmtId="2" fontId="94" fillId="0" borderId="1" xfId="0" applyNumberFormat="1" applyFont="1" applyBorder="1" applyAlignment="1">
      <alignment horizontal="center" vertical="center"/>
    </xf>
    <xf numFmtId="0" fontId="75" fillId="0" borderId="3" xfId="0" applyFont="1" applyBorder="1" applyAlignment="1">
      <alignment vertical="center"/>
    </xf>
    <xf numFmtId="0" fontId="14" fillId="0" borderId="5" xfId="0" quotePrefix="1" applyFont="1" applyBorder="1" applyAlignment="1">
      <alignment horizontal="center" vertical="center" wrapText="1"/>
    </xf>
    <xf numFmtId="2" fontId="84" fillId="0" borderId="1" xfId="0" applyNumberFormat="1" applyFont="1" applyBorder="1" applyAlignment="1">
      <alignment horizontal="right"/>
    </xf>
    <xf numFmtId="0" fontId="75" fillId="0" borderId="1" xfId="0" applyFont="1" applyBorder="1" applyAlignment="1">
      <alignment horizontal="center"/>
    </xf>
    <xf numFmtId="2" fontId="81" fillId="0" borderId="1" xfId="0" applyNumberFormat="1" applyFont="1" applyBorder="1" applyAlignment="1">
      <alignment horizontal="center" vertical="center" wrapText="1"/>
    </xf>
    <xf numFmtId="0" fontId="81" fillId="0" borderId="11" xfId="0" applyFont="1" applyBorder="1" applyAlignment="1">
      <alignment horizontal="left" vertical="center" wrapText="1"/>
    </xf>
    <xf numFmtId="0" fontId="75" fillId="0" borderId="1" xfId="0" quotePrefix="1" applyFont="1" applyBorder="1" applyAlignment="1">
      <alignment horizontal="center" vertical="center"/>
    </xf>
    <xf numFmtId="2" fontId="75" fillId="0" borderId="1" xfId="0" applyNumberFormat="1" applyFont="1" applyBorder="1" applyAlignment="1">
      <alignment horizontal="center" vertical="center"/>
    </xf>
    <xf numFmtId="0" fontId="75" fillId="0" borderId="10" xfId="0" applyFont="1" applyBorder="1" applyAlignment="1">
      <alignment vertical="center"/>
    </xf>
    <xf numFmtId="0" fontId="81" fillId="0" borderId="10" xfId="0" applyFont="1" applyBorder="1"/>
    <xf numFmtId="2" fontId="81" fillId="0" borderId="1" xfId="0" applyNumberFormat="1" applyFont="1" applyBorder="1" applyAlignment="1">
      <alignment horizontal="right" vertical="center" wrapText="1"/>
    </xf>
    <xf numFmtId="2" fontId="81" fillId="0" borderId="1" xfId="0" applyNumberFormat="1" applyFont="1" applyBorder="1" applyAlignment="1">
      <alignment horizontal="right" vertical="center"/>
    </xf>
    <xf numFmtId="2" fontId="75" fillId="0" borderId="1" xfId="0" applyNumberFormat="1" applyFont="1" applyBorder="1" applyAlignment="1">
      <alignment horizontal="right" vertical="center"/>
    </xf>
    <xf numFmtId="0" fontId="75" fillId="0" borderId="8" xfId="0" quotePrefix="1" applyFont="1" applyBorder="1" applyAlignment="1">
      <alignment horizontal="center" vertical="center"/>
    </xf>
    <xf numFmtId="0" fontId="81" fillId="0" borderId="1" xfId="0" applyFont="1" applyFill="1" applyBorder="1" applyAlignment="1">
      <alignment horizontal="left" vertical="top" wrapText="1"/>
    </xf>
    <xf numFmtId="0" fontId="81" fillId="0" borderId="1" xfId="0" applyFont="1" applyFill="1" applyBorder="1" applyAlignment="1">
      <alignment horizontal="right" vertical="center" wrapText="1"/>
    </xf>
    <xf numFmtId="39" fontId="81" fillId="0" borderId="1" xfId="3" applyNumberFormat="1" applyFont="1" applyBorder="1" applyAlignment="1">
      <alignment horizontal="right" vertical="center"/>
    </xf>
    <xf numFmtId="2" fontId="81" fillId="0" borderId="1" xfId="0" applyNumberFormat="1" applyFont="1" applyFill="1" applyBorder="1" applyAlignment="1">
      <alignment horizontal="right" vertical="center" wrapText="1"/>
    </xf>
    <xf numFmtId="2" fontId="75" fillId="0" borderId="1" xfId="0" applyNumberFormat="1" applyFont="1" applyBorder="1" applyAlignment="1">
      <alignment horizontal="right"/>
    </xf>
    <xf numFmtId="0" fontId="75" fillId="0" borderId="1" xfId="0" applyFont="1" applyBorder="1" applyAlignment="1">
      <alignment horizontal="right" wrapText="1"/>
    </xf>
    <xf numFmtId="2" fontId="29" fillId="0" borderId="1" xfId="0" applyNumberFormat="1" applyFont="1" applyFill="1" applyBorder="1" applyAlignment="1">
      <alignment horizontal="right" vertical="center"/>
    </xf>
    <xf numFmtId="2" fontId="29" fillId="0" borderId="1" xfId="0" applyNumberFormat="1" applyFont="1" applyBorder="1"/>
    <xf numFmtId="2" fontId="95" fillId="0" borderId="1" xfId="0" applyNumberFormat="1" applyFont="1" applyBorder="1"/>
    <xf numFmtId="0" fontId="31" fillId="0" borderId="5" xfId="0" applyFont="1" applyBorder="1" applyAlignment="1">
      <alignment horizontal="left" vertical="top" wrapText="1"/>
    </xf>
    <xf numFmtId="2" fontId="95" fillId="0" borderId="0" xfId="0" applyNumberFormat="1" applyFont="1"/>
    <xf numFmtId="0" fontId="4" fillId="0" borderId="1" xfId="0" applyFont="1" applyBorder="1" applyAlignment="1">
      <alignment horizontal="center" vertical="top" wrapText="1"/>
    </xf>
    <xf numFmtId="0" fontId="22" fillId="0" borderId="0" xfId="0" applyFont="1" applyAlignment="1">
      <alignment horizontal="center" wrapText="1"/>
    </xf>
    <xf numFmtId="0" fontId="91" fillId="0" borderId="0" xfId="0" applyFont="1" applyAlignment="1">
      <alignment horizontal="left" vertical="top" wrapText="1"/>
    </xf>
    <xf numFmtId="0" fontId="2" fillId="0" borderId="1" xfId="0" applyFont="1" applyBorder="1" applyAlignment="1">
      <alignment vertical="center" wrapText="1"/>
    </xf>
    <xf numFmtId="0" fontId="2" fillId="0" borderId="1" xfId="0" applyFont="1" applyBorder="1" applyAlignment="1">
      <alignment horizontal="center"/>
    </xf>
    <xf numFmtId="0" fontId="2" fillId="0" borderId="1" xfId="0" applyFont="1" applyBorder="1" applyAlignment="1">
      <alignment vertical="top" wrapText="1"/>
    </xf>
    <xf numFmtId="0" fontId="6" fillId="0" borderId="1" xfId="0" applyFont="1" applyBorder="1" applyAlignment="1">
      <alignment vertical="top" wrapText="1"/>
    </xf>
    <xf numFmtId="0" fontId="11" fillId="0" borderId="0" xfId="0" applyFont="1" applyAlignment="1">
      <alignment horizontal="center" vertical="center" wrapText="1"/>
    </xf>
    <xf numFmtId="0" fontId="13"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1" fillId="0" borderId="0" xfId="0" applyFont="1" applyAlignment="1">
      <alignment horizontal="center" wrapText="1"/>
    </xf>
    <xf numFmtId="0" fontId="58" fillId="0" borderId="0" xfId="0" applyFont="1" applyAlignment="1">
      <alignment horizontal="center" vertical="center" wrapText="1"/>
    </xf>
    <xf numFmtId="0" fontId="59" fillId="0" borderId="0" xfId="0" applyFont="1" applyAlignment="1">
      <alignment horizontal="center" vertical="center" wrapText="1"/>
    </xf>
    <xf numFmtId="0" fontId="51" fillId="0" borderId="0" xfId="0" applyFont="1" applyAlignment="1">
      <alignment horizontal="center" vertical="center" wrapText="1"/>
    </xf>
    <xf numFmtId="0" fontId="0" fillId="0" borderId="0" xfId="0" applyAlignment="1">
      <alignment horizontal="center" vertical="center" wrapText="1"/>
    </xf>
    <xf numFmtId="0" fontId="52" fillId="0" borderId="0" xfId="0" applyFont="1" applyAlignment="1">
      <alignment horizontal="center" vertical="center" wrapText="1"/>
    </xf>
    <xf numFmtId="0" fontId="62" fillId="0" borderId="0" xfId="0" applyFont="1" applyAlignment="1">
      <alignment horizontal="center" wrapText="1"/>
    </xf>
    <xf numFmtId="0" fontId="60" fillId="0" borderId="0" xfId="0" applyFont="1" applyAlignment="1">
      <alignment wrapText="1"/>
    </xf>
    <xf numFmtId="0" fontId="74" fillId="0" borderId="0" xfId="0" applyFont="1"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11" fillId="0" borderId="15" xfId="0" applyFont="1" applyBorder="1" applyAlignment="1">
      <alignment horizontal="right" vertical="center" wrapText="1"/>
    </xf>
    <xf numFmtId="0" fontId="0" fillId="0" borderId="15" xfId="0" applyBorder="1"/>
    <xf numFmtId="0" fontId="0" fillId="0" borderId="0" xfId="0" applyBorder="1"/>
    <xf numFmtId="0" fontId="11" fillId="0" borderId="0" xfId="0" applyFont="1" applyAlignment="1">
      <alignment horizontal="center" vertical="center" wrapText="1"/>
    </xf>
    <xf numFmtId="0" fontId="0" fillId="0" borderId="0" xfId="0" applyAlignment="1">
      <alignment wrapText="1"/>
    </xf>
    <xf numFmtId="0" fontId="11" fillId="0" borderId="0" xfId="0" applyFont="1" applyBorder="1" applyAlignment="1">
      <alignment horizontal="center" vertical="center" wrapText="1"/>
    </xf>
    <xf numFmtId="0" fontId="11" fillId="0" borderId="0" xfId="0" applyFont="1" applyBorder="1" applyAlignment="1">
      <alignment horizontal="right" vertical="center" wrapText="1"/>
    </xf>
    <xf numFmtId="0" fontId="0" fillId="0" borderId="0" xfId="0" applyBorder="1" applyAlignment="1">
      <alignment wrapText="1"/>
    </xf>
    <xf numFmtId="0" fontId="23" fillId="0" borderId="8" xfId="0" applyFont="1" applyBorder="1" applyAlignment="1">
      <alignment horizontal="center" vertical="center" wrapText="1"/>
    </xf>
    <xf numFmtId="0" fontId="23" fillId="0" borderId="13" xfId="0" applyFont="1" applyBorder="1" applyAlignment="1">
      <alignment horizontal="center" vertical="center" wrapText="1"/>
    </xf>
    <xf numFmtId="0" fontId="0" fillId="0" borderId="11" xfId="0" applyBorder="1" applyAlignment="1">
      <alignment horizontal="center" vertical="center" wrapText="1"/>
    </xf>
    <xf numFmtId="0" fontId="20" fillId="0" borderId="5" xfId="0" applyFont="1" applyBorder="1" applyAlignment="1">
      <alignment horizontal="center" vertical="center" wrapText="1"/>
    </xf>
    <xf numFmtId="0" fontId="0" fillId="0" borderId="3" xfId="0" applyBorder="1" applyAlignment="1">
      <alignment wrapText="1"/>
    </xf>
    <xf numFmtId="0" fontId="0" fillId="0" borderId="3" xfId="0" applyBorder="1" applyAlignment="1">
      <alignment horizontal="center" wrapText="1"/>
    </xf>
    <xf numFmtId="0" fontId="20" fillId="0" borderId="1" xfId="0" applyFont="1" applyBorder="1" applyAlignment="1">
      <alignment horizontal="center" vertical="center" wrapText="1"/>
    </xf>
    <xf numFmtId="0" fontId="73" fillId="0" borderId="0" xfId="0" applyFont="1" applyAlignment="1">
      <alignment wrapText="1"/>
    </xf>
    <xf numFmtId="0" fontId="66" fillId="0" borderId="0" xfId="0" applyFont="1" applyAlignment="1">
      <alignment wrapText="1"/>
    </xf>
    <xf numFmtId="0" fontId="71" fillId="0" borderId="0" xfId="0" applyFont="1" applyAlignment="1">
      <alignment horizontal="center" vertical="center" wrapText="1"/>
    </xf>
    <xf numFmtId="0" fontId="0" fillId="0" borderId="1" xfId="0" applyBorder="1" applyAlignment="1">
      <alignment horizontal="center" vertical="center" wrapText="1"/>
    </xf>
    <xf numFmtId="0" fontId="24" fillId="0" borderId="5" xfId="0" applyFont="1" applyBorder="1" applyAlignment="1">
      <alignment horizontal="center" vertical="center" wrapText="1"/>
    </xf>
    <xf numFmtId="0" fontId="75" fillId="0" borderId="0" xfId="0" applyFont="1" applyAlignment="1">
      <alignment horizontal="center" vertical="center" wrapText="1"/>
    </xf>
    <xf numFmtId="0" fontId="2" fillId="0" borderId="15" xfId="0" applyFont="1" applyBorder="1" applyAlignment="1">
      <alignment horizontal="center" vertical="center" wrapText="1"/>
    </xf>
    <xf numFmtId="0" fontId="13" fillId="0" borderId="5" xfId="0" applyFont="1" applyBorder="1" applyAlignment="1">
      <alignment vertical="center" wrapText="1"/>
    </xf>
    <xf numFmtId="0" fontId="13" fillId="0" borderId="3" xfId="0" applyFont="1" applyBorder="1" applyAlignment="1">
      <alignment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 xfId="0" applyFont="1" applyBorder="1" applyAlignment="1">
      <alignment vertical="center" wrapText="1"/>
    </xf>
    <xf numFmtId="0" fontId="11" fillId="0" borderId="9" xfId="0" applyFont="1" applyBorder="1" applyAlignment="1">
      <alignment horizontal="center" vertical="center" wrapText="1"/>
    </xf>
    <xf numFmtId="0" fontId="13" fillId="0" borderId="1" xfId="0" applyFont="1" applyBorder="1" applyAlignment="1">
      <alignment horizontal="center" vertical="top" wrapText="1"/>
    </xf>
    <xf numFmtId="0" fontId="13"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20" fillId="0" borderId="0" xfId="0" applyFont="1" applyAlignment="1">
      <alignment horizontal="center" vertical="center" wrapText="1"/>
    </xf>
    <xf numFmtId="0" fontId="2" fillId="0" borderId="0" xfId="0" applyFont="1" applyAlignment="1">
      <alignment horizontal="center" vertical="center" wrapText="1"/>
    </xf>
    <xf numFmtId="0" fontId="0" fillId="0" borderId="16" xfId="0" applyBorder="1" applyAlignment="1">
      <alignment horizontal="center" wrapText="1"/>
    </xf>
    <xf numFmtId="0" fontId="2" fillId="0" borderId="0" xfId="0" applyFont="1" applyBorder="1" applyAlignment="1">
      <alignment horizontal="right" wrapText="1"/>
    </xf>
    <xf numFmtId="0" fontId="79" fillId="0" borderId="5" xfId="0" applyFont="1" applyBorder="1" applyAlignment="1">
      <alignment horizontal="center" vertical="center" wrapText="1"/>
    </xf>
    <xf numFmtId="0" fontId="79" fillId="0" borderId="4" xfId="0" applyFont="1" applyBorder="1" applyAlignment="1">
      <alignment horizontal="center" vertical="center" wrapText="1"/>
    </xf>
    <xf numFmtId="0" fontId="79" fillId="0" borderId="3" xfId="0" applyFont="1" applyBorder="1" applyAlignment="1">
      <alignment horizontal="center" vertical="center" wrapText="1"/>
    </xf>
    <xf numFmtId="0" fontId="4" fillId="0" borderId="1" xfId="0" applyFont="1" applyBorder="1" applyAlignment="1">
      <alignment vertical="center" wrapText="1"/>
    </xf>
    <xf numFmtId="0" fontId="76" fillId="0" borderId="0" xfId="0" applyFont="1" applyAlignment="1">
      <alignment horizontal="center" vertical="center" wrapText="1"/>
    </xf>
    <xf numFmtId="0" fontId="0" fillId="0" borderId="0" xfId="0" applyFont="1" applyAlignment="1">
      <alignment horizontal="center" vertical="center" wrapText="1"/>
    </xf>
    <xf numFmtId="0" fontId="76" fillId="0" borderId="0" xfId="0" applyFont="1" applyBorder="1" applyAlignment="1">
      <alignment horizontal="right" wrapText="1"/>
    </xf>
    <xf numFmtId="0" fontId="0" fillId="0" borderId="0" xfId="0" applyFont="1" applyBorder="1" applyAlignment="1">
      <alignment wrapText="1"/>
    </xf>
    <xf numFmtId="0" fontId="79" fillId="0" borderId="1" xfId="0" applyFont="1" applyBorder="1" applyAlignment="1">
      <alignment horizontal="center" vertical="center" wrapText="1"/>
    </xf>
    <xf numFmtId="0" fontId="79" fillId="0" borderId="1" xfId="0" applyFont="1" applyBorder="1" applyAlignment="1">
      <alignment vertical="center" wrapText="1"/>
    </xf>
    <xf numFmtId="0" fontId="79" fillId="0" borderId="1" xfId="0" applyFont="1" applyBorder="1" applyAlignment="1">
      <alignment horizontal="center" vertical="top" wrapText="1"/>
    </xf>
    <xf numFmtId="2" fontId="15" fillId="0" borderId="9" xfId="0" applyNumberFormat="1" applyFont="1" applyBorder="1" applyAlignment="1">
      <alignment horizontal="right" vertical="top" wrapText="1"/>
    </xf>
    <xf numFmtId="2" fontId="0" fillId="0" borderId="17" xfId="0" applyNumberFormat="1" applyFont="1" applyBorder="1" applyAlignment="1">
      <alignment horizontal="right" vertical="top" wrapText="1"/>
    </xf>
    <xf numFmtId="2" fontId="24" fillId="0" borderId="8" xfId="0" applyNumberFormat="1" applyFont="1" applyBorder="1" applyAlignment="1">
      <alignment horizontal="right" vertical="top" wrapText="1"/>
    </xf>
    <xf numFmtId="2" fontId="0" fillId="0" borderId="11" xfId="0" applyNumberFormat="1" applyBorder="1" applyAlignment="1">
      <alignment horizontal="right" vertical="top" wrapText="1"/>
    </xf>
    <xf numFmtId="49" fontId="24" fillId="0" borderId="8" xfId="0" applyNumberFormat="1" applyFont="1" applyBorder="1" applyAlignment="1">
      <alignment horizontal="center" vertical="top" wrapText="1"/>
    </xf>
    <xf numFmtId="0" fontId="0" fillId="0" borderId="11" xfId="0" applyBorder="1" applyAlignment="1">
      <alignment horizontal="center" vertical="top" wrapText="1"/>
    </xf>
    <xf numFmtId="0" fontId="0" fillId="0" borderId="11" xfId="0" applyBorder="1" applyAlignment="1">
      <alignment wrapText="1"/>
    </xf>
    <xf numFmtId="0" fontId="24" fillId="0" borderId="8" xfId="0" applyFont="1" applyBorder="1" applyAlignment="1">
      <alignment horizontal="center" vertical="top" wrapText="1"/>
    </xf>
    <xf numFmtId="2" fontId="1" fillId="0" borderId="8" xfId="0" applyNumberFormat="1" applyFont="1" applyBorder="1" applyAlignment="1">
      <alignment horizontal="right" vertical="top" wrapText="1"/>
    </xf>
    <xf numFmtId="2" fontId="1" fillId="0" borderId="11" xfId="0" applyNumberFormat="1" applyFont="1" applyBorder="1" applyAlignment="1">
      <alignment horizontal="right" vertical="top" wrapText="1"/>
    </xf>
    <xf numFmtId="2" fontId="0" fillId="0" borderId="8" xfId="0" applyNumberFormat="1" applyFont="1" applyBorder="1" applyAlignment="1">
      <alignment horizontal="right" vertical="top" wrapText="1"/>
    </xf>
    <xf numFmtId="2" fontId="0" fillId="0" borderId="11" xfId="0" applyNumberFormat="1" applyFont="1" applyBorder="1" applyAlignment="1">
      <alignment horizontal="right" vertical="top" wrapText="1"/>
    </xf>
    <xf numFmtId="0" fontId="19" fillId="0" borderId="0" xfId="0" applyFont="1" applyAlignment="1">
      <alignment horizontal="center"/>
    </xf>
    <xf numFmtId="0" fontId="2" fillId="0" borderId="0" xfId="0" applyFont="1" applyBorder="1" applyAlignment="1">
      <alignment horizontal="right" vertical="top" wrapText="1"/>
    </xf>
    <xf numFmtId="0" fontId="22" fillId="0" borderId="0" xfId="0" applyFont="1" applyAlignment="1">
      <alignment horizontal="center" vertical="center" wrapText="1"/>
    </xf>
    <xf numFmtId="0" fontId="31" fillId="0" borderId="13" xfId="0" applyFont="1" applyBorder="1" applyAlignment="1">
      <alignment horizontal="center" vertical="top" wrapText="1"/>
    </xf>
    <xf numFmtId="0" fontId="30" fillId="0" borderId="8" xfId="0" applyFont="1" applyBorder="1" applyAlignment="1">
      <alignment horizontal="center" vertical="top" wrapText="1"/>
    </xf>
    <xf numFmtId="0" fontId="30" fillId="0" borderId="13" xfId="0" applyFont="1" applyBorder="1" applyAlignment="1">
      <alignment horizontal="center" vertical="top" wrapText="1"/>
    </xf>
    <xf numFmtId="0" fontId="30" fillId="0" borderId="11" xfId="0" applyFont="1" applyBorder="1" applyAlignment="1">
      <alignment horizontal="center" vertical="top" wrapText="1"/>
    </xf>
    <xf numFmtId="0" fontId="30" fillId="0" borderId="1" xfId="0" applyFont="1" applyBorder="1" applyAlignment="1">
      <alignment horizontal="center" vertical="top" wrapText="1"/>
    </xf>
    <xf numFmtId="0" fontId="30" fillId="0" borderId="5" xfId="0" applyFont="1" applyBorder="1" applyAlignment="1">
      <alignment horizontal="center" vertical="top" wrapText="1"/>
    </xf>
    <xf numFmtId="0" fontId="31" fillId="0" borderId="8" xfId="0" applyFont="1" applyBorder="1" applyAlignment="1">
      <alignment horizontal="center" vertical="top" wrapText="1"/>
    </xf>
    <xf numFmtId="0" fontId="31" fillId="0" borderId="11" xfId="0" applyFont="1" applyBorder="1" applyAlignment="1">
      <alignment horizontal="center" vertical="top"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75" fillId="0" borderId="0" xfId="0" applyFont="1" applyAlignment="1">
      <alignment horizontal="center" vertical="center"/>
    </xf>
    <xf numFmtId="0" fontId="13" fillId="0" borderId="0" xfId="0" applyFont="1" applyAlignment="1">
      <alignment horizontal="center" vertical="center" wrapText="1"/>
    </xf>
    <xf numFmtId="0" fontId="4" fillId="0" borderId="1" xfId="0" applyFont="1" applyBorder="1" applyAlignment="1">
      <alignment horizontal="center" vertical="center"/>
    </xf>
    <xf numFmtId="0" fontId="37" fillId="0" borderId="0" xfId="0" applyFont="1" applyAlignment="1">
      <alignment horizontal="center" vertical="center" wrapText="1"/>
    </xf>
    <xf numFmtId="0" fontId="35" fillId="0" borderId="0" xfId="0" applyFont="1" applyFill="1" applyBorder="1" applyAlignment="1">
      <alignment horizontal="right" vertical="center" wrapText="1"/>
    </xf>
    <xf numFmtId="0" fontId="37" fillId="0" borderId="5"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1" xfId="0" applyFont="1" applyFill="1" applyBorder="1" applyAlignment="1">
      <alignment horizontal="center" vertical="center" wrapText="1"/>
    </xf>
    <xf numFmtId="0" fontId="2" fillId="0" borderId="1" xfId="0" applyFont="1" applyBorder="1" applyAlignment="1">
      <alignment vertical="center" wrapText="1"/>
    </xf>
    <xf numFmtId="0" fontId="27" fillId="0" borderId="0" xfId="0" applyFont="1" applyAlignment="1">
      <alignment horizontal="center" wrapText="1"/>
    </xf>
    <xf numFmtId="0" fontId="20" fillId="0" borderId="0" xfId="0" applyFont="1" applyBorder="1" applyAlignment="1">
      <alignment horizontal="center" vertical="center" wrapText="1"/>
    </xf>
    <xf numFmtId="0" fontId="42" fillId="0" borderId="0" xfId="0" applyFont="1" applyAlignment="1">
      <alignment horizontal="center" vertical="center" wrapText="1"/>
    </xf>
    <xf numFmtId="0" fontId="20" fillId="0" borderId="0" xfId="0" applyFont="1" applyBorder="1" applyAlignment="1">
      <alignment horizontal="right" wrapText="1"/>
    </xf>
    <xf numFmtId="2" fontId="5" fillId="0" borderId="5"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0" fontId="37" fillId="0" borderId="0" xfId="0" applyFont="1" applyAlignment="1">
      <alignment horizontal="center"/>
    </xf>
    <xf numFmtId="0" fontId="9" fillId="0" borderId="15" xfId="0" applyFont="1" applyBorder="1" applyAlignment="1">
      <alignment horizontal="right"/>
    </xf>
    <xf numFmtId="0" fontId="37" fillId="0" borderId="1" xfId="0" applyFont="1" applyBorder="1" applyAlignment="1">
      <alignment horizontal="center" vertical="center" wrapText="1"/>
    </xf>
    <xf numFmtId="0" fontId="37" fillId="0" borderId="1" xfId="0" applyFont="1" applyBorder="1" applyAlignment="1">
      <alignment horizontal="center" vertical="center"/>
    </xf>
    <xf numFmtId="0" fontId="19"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15" xfId="0" applyFont="1" applyBorder="1" applyAlignment="1">
      <alignment horizontal="right" vertical="top" wrapText="1"/>
    </xf>
    <xf numFmtId="0" fontId="0" fillId="0" borderId="15" xfId="0" applyBorder="1" applyAlignment="1">
      <alignment wrapText="1"/>
    </xf>
    <xf numFmtId="0" fontId="2" fillId="0" borderId="1" xfId="0" applyFont="1" applyBorder="1" applyAlignment="1">
      <alignment horizontal="center" vertical="center" wrapText="1"/>
    </xf>
    <xf numFmtId="0" fontId="22" fillId="0" borderId="0" xfId="0" applyFont="1" applyAlignment="1">
      <alignment horizontal="center" wrapText="1"/>
    </xf>
    <xf numFmtId="0" fontId="19" fillId="0" borderId="0" xfId="0" applyFont="1" applyAlignment="1">
      <alignment horizontal="right"/>
    </xf>
    <xf numFmtId="0" fontId="11" fillId="0" borderId="0" xfId="0" applyFont="1" applyAlignment="1">
      <alignment horizontal="center"/>
    </xf>
    <xf numFmtId="0" fontId="6" fillId="0" borderId="5" xfId="0" quotePrefix="1" applyFont="1" applyBorder="1" applyAlignment="1">
      <alignment horizontal="center" vertical="center" wrapText="1"/>
    </xf>
    <xf numFmtId="0" fontId="6" fillId="0" borderId="3" xfId="0" quotePrefix="1" applyFont="1" applyBorder="1" applyAlignment="1">
      <alignment horizontal="center" vertical="center" wrapText="1"/>
    </xf>
    <xf numFmtId="0" fontId="2" fillId="0" borderId="5" xfId="0" applyFont="1" applyBorder="1" applyAlignment="1">
      <alignment vertical="top" wrapText="1"/>
    </xf>
    <xf numFmtId="0" fontId="2" fillId="0" borderId="3" xfId="0" applyFont="1" applyBorder="1" applyAlignment="1">
      <alignment vertical="top" wrapText="1"/>
    </xf>
    <xf numFmtId="2" fontId="0" fillId="0" borderId="5" xfId="0" applyNumberFormat="1" applyBorder="1" applyAlignment="1">
      <alignment horizontal="center" vertical="center" wrapText="1"/>
    </xf>
    <xf numFmtId="2" fontId="0" fillId="0" borderId="3" xfId="0" applyNumberFormat="1" applyBorder="1" applyAlignment="1">
      <alignment horizontal="center" vertical="center" wrapText="1"/>
    </xf>
    <xf numFmtId="0" fontId="2" fillId="0" borderId="1" xfId="0" applyFont="1" applyBorder="1" applyAlignment="1">
      <alignment horizontal="center"/>
    </xf>
    <xf numFmtId="0" fontId="6" fillId="0" borderId="1" xfId="0" quotePrefix="1" applyFont="1" applyBorder="1" applyAlignment="1">
      <alignment horizontal="center" vertical="center" wrapText="1"/>
    </xf>
    <xf numFmtId="0" fontId="2" fillId="0" borderId="1" xfId="0" applyFont="1" applyBorder="1" applyAlignment="1">
      <alignment vertical="top" wrapText="1"/>
    </xf>
    <xf numFmtId="0" fontId="29" fillId="0" borderId="1" xfId="0" applyFont="1" applyBorder="1" applyAlignment="1">
      <alignment vertical="top" wrapText="1"/>
    </xf>
    <xf numFmtId="2" fontId="0" fillId="0" borderId="1" xfId="0" applyNumberForma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 xfId="0" applyBorder="1" applyAlignment="1">
      <alignment vertical="top" wrapText="1"/>
    </xf>
    <xf numFmtId="49" fontId="11" fillId="0" borderId="0" xfId="0" applyNumberFormat="1" applyFont="1" applyAlignment="1">
      <alignment horizontal="center" vertical="center" wrapText="1"/>
    </xf>
    <xf numFmtId="49" fontId="47" fillId="0" borderId="0" xfId="0" applyNumberFormat="1" applyFont="1" applyAlignment="1">
      <alignment horizontal="center" vertical="center" wrapText="1"/>
    </xf>
    <xf numFmtId="0" fontId="2" fillId="0" borderId="1" xfId="0" applyFont="1" applyBorder="1" applyAlignment="1">
      <alignment horizontal="center" wrapText="1"/>
    </xf>
    <xf numFmtId="0" fontId="0" fillId="0" borderId="1" xfId="0" applyBorder="1" applyAlignment="1">
      <alignment horizontal="center"/>
    </xf>
    <xf numFmtId="0" fontId="7" fillId="0" borderId="1" xfId="0" applyFont="1" applyBorder="1" applyAlignment="1">
      <alignment horizontal="center" vertical="center" wrapText="1"/>
    </xf>
    <xf numFmtId="0" fontId="9" fillId="0" borderId="1" xfId="0" applyFont="1" applyBorder="1" applyAlignment="1">
      <alignment vertical="top" wrapText="1"/>
    </xf>
    <xf numFmtId="2" fontId="7" fillId="0" borderId="1" xfId="0" applyNumberFormat="1" applyFont="1" applyBorder="1" applyAlignment="1">
      <alignment horizontal="center" vertical="center" wrapText="1"/>
    </xf>
    <xf numFmtId="0" fontId="11" fillId="0" borderId="0" xfId="0" applyFont="1" applyAlignment="1">
      <alignment horizontal="right"/>
    </xf>
    <xf numFmtId="0" fontId="11" fillId="0" borderId="0" xfId="0" applyFont="1" applyAlignment="1">
      <alignment horizontal="center" wrapText="1"/>
    </xf>
    <xf numFmtId="0" fontId="19" fillId="0" borderId="0" xfId="0" applyFont="1" applyAlignment="1">
      <alignment horizontal="center" wrapText="1"/>
    </xf>
    <xf numFmtId="0" fontId="42" fillId="0" borderId="1" xfId="0" applyFont="1" applyBorder="1" applyAlignment="1">
      <alignment horizontal="center" vertical="center" wrapText="1"/>
    </xf>
    <xf numFmtId="2" fontId="2" fillId="0" borderId="1" xfId="0" applyNumberFormat="1" applyFont="1" applyBorder="1" applyAlignment="1">
      <alignment vertical="top" wrapText="1"/>
    </xf>
    <xf numFmtId="2" fontId="6" fillId="0" borderId="1" xfId="0" applyNumberFormat="1" applyFont="1" applyBorder="1" applyAlignment="1">
      <alignment vertical="top" wrapText="1"/>
    </xf>
    <xf numFmtId="2" fontId="42" fillId="0" borderId="1" xfId="0" applyNumberFormat="1" applyFont="1" applyBorder="1" applyAlignment="1">
      <alignment horizontal="center" vertical="center" wrapText="1"/>
    </xf>
    <xf numFmtId="0" fontId="20" fillId="0" borderId="1" xfId="0" applyFont="1" applyBorder="1" applyAlignment="1">
      <alignment horizontal="center" wrapText="1"/>
    </xf>
    <xf numFmtId="0" fontId="0" fillId="0" borderId="1" xfId="0" applyBorder="1" applyAlignment="1">
      <alignment horizontal="center" wrapText="1"/>
    </xf>
    <xf numFmtId="0" fontId="6" fillId="0" borderId="1" xfId="0" applyFont="1" applyBorder="1" applyAlignment="1">
      <alignment vertical="top" wrapText="1"/>
    </xf>
    <xf numFmtId="0" fontId="6" fillId="0" borderId="1" xfId="0" applyFont="1" applyBorder="1" applyAlignment="1">
      <alignment horizontal="center" wrapText="1"/>
    </xf>
    <xf numFmtId="2" fontId="6" fillId="0" borderId="1" xfId="0" applyNumberFormat="1" applyFont="1" applyBorder="1" applyAlignment="1">
      <alignment horizontal="center" vertical="center" wrapText="1"/>
    </xf>
    <xf numFmtId="0" fontId="11" fillId="0" borderId="0" xfId="0" applyFont="1" applyAlignment="1">
      <alignment horizontal="right" wrapText="1"/>
    </xf>
    <xf numFmtId="0" fontId="47" fillId="0" borderId="0" xfId="0" applyFont="1" applyAlignment="1">
      <alignment horizontal="right" wrapText="1"/>
    </xf>
    <xf numFmtId="0" fontId="19" fillId="0" borderId="0" xfId="0" applyFont="1" applyAlignment="1">
      <alignment horizontal="right" wrapText="1"/>
    </xf>
    <xf numFmtId="0" fontId="86" fillId="0" borderId="0" xfId="0" applyFont="1" applyAlignment="1">
      <alignment wrapText="1"/>
    </xf>
    <xf numFmtId="0" fontId="0" fillId="0" borderId="0" xfId="0" applyAlignment="1">
      <alignment horizontal="center" wrapText="1"/>
    </xf>
    <xf numFmtId="0" fontId="13" fillId="0" borderId="1" xfId="0" applyFont="1" applyBorder="1" applyAlignment="1">
      <alignment horizontal="center"/>
    </xf>
    <xf numFmtId="0" fontId="69" fillId="0" borderId="15" xfId="0" applyFont="1" applyBorder="1" applyAlignment="1">
      <alignment horizontal="right" vertical="center"/>
    </xf>
    <xf numFmtId="0" fontId="81" fillId="0" borderId="5" xfId="0" quotePrefix="1" applyFont="1" applyBorder="1" applyAlignment="1">
      <alignment horizontal="center" vertical="center"/>
    </xf>
    <xf numFmtId="0" fontId="81" fillId="0" borderId="4" xfId="0" quotePrefix="1" applyFont="1" applyBorder="1" applyAlignment="1">
      <alignment horizontal="center" vertical="center"/>
    </xf>
    <xf numFmtId="0" fontId="81" fillId="0" borderId="3" xfId="0" quotePrefix="1" applyFont="1" applyBorder="1" applyAlignment="1">
      <alignment horizontal="center" vertical="center"/>
    </xf>
    <xf numFmtId="0" fontId="75" fillId="0" borderId="1" xfId="0" applyFont="1" applyBorder="1" applyAlignment="1">
      <alignment horizontal="left" vertical="center" wrapText="1"/>
    </xf>
    <xf numFmtId="0" fontId="69" fillId="0" borderId="15" xfId="0" applyFont="1" applyBorder="1" applyAlignment="1">
      <alignment horizontal="right" vertical="center" wrapText="1"/>
    </xf>
    <xf numFmtId="0" fontId="75" fillId="0" borderId="8" xfId="0" applyFont="1" applyBorder="1" applyAlignment="1">
      <alignment horizontal="center" vertical="center" wrapText="1"/>
    </xf>
    <xf numFmtId="0" fontId="75" fillId="0" borderId="11" xfId="0" applyFont="1" applyBorder="1" applyAlignment="1">
      <alignment horizontal="center" vertical="center" wrapText="1"/>
    </xf>
    <xf numFmtId="0" fontId="81" fillId="0" borderId="5" xfId="0" quotePrefix="1" applyFont="1" applyBorder="1" applyAlignment="1">
      <alignment horizontal="center" vertical="center" wrapText="1"/>
    </xf>
    <xf numFmtId="0" fontId="0" fillId="0" borderId="3" xfId="0" applyBorder="1" applyAlignment="1">
      <alignment vertical="center" wrapText="1"/>
    </xf>
    <xf numFmtId="0" fontId="88" fillId="0" borderId="0" xfId="0" applyFont="1" applyBorder="1" applyAlignment="1">
      <alignment horizontal="right" vertical="center"/>
    </xf>
    <xf numFmtId="0" fontId="75" fillId="0" borderId="0" xfId="0" applyFont="1" applyAlignment="1">
      <alignment horizontal="center" wrapText="1"/>
    </xf>
  </cellXfs>
  <cellStyles count="4">
    <cellStyle name="Bad" xfId="2" builtinId="27"/>
    <cellStyle name="Comma" xfId="3" builtinId="3"/>
    <cellStyle name="Normal" xfId="0" builtinId="0"/>
    <cellStyle name="Normal_Gen2004-0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dget%202017-2018\Budget%202017-18\MeECL%202017-18\BE%20Holding%20E.Cost%2017-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udget%202017-2018\Budget%202017-18\MeECL%202017-18\BE%202017-18%20AGE%20HOLDING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udget%202017-2018\Budget%202017-18\MeECL%202017-18\BE%202017-18%20R%20&amp;%20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eecl%20250%20cr.%20rec%20lo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ECL"/>
      <sheetName val="MePGCL"/>
      <sheetName val="MePTCL"/>
      <sheetName val="MePDCL"/>
      <sheetName val="RE"/>
    </sheetNames>
    <sheetDataSet>
      <sheetData sheetId="0"/>
      <sheetData sheetId="1"/>
      <sheetData sheetId="2"/>
      <sheetData sheetId="3">
        <row r="7">
          <cell r="C7">
            <v>116.124</v>
          </cell>
          <cell r="D7">
            <v>2.7539999999999996</v>
          </cell>
          <cell r="E7">
            <v>90.57671999999998</v>
          </cell>
          <cell r="F7">
            <v>22.715999999999998</v>
          </cell>
          <cell r="H7">
            <v>232.17071999999999</v>
          </cell>
          <cell r="I7">
            <v>1.44</v>
          </cell>
          <cell r="J7">
            <v>1.2</v>
          </cell>
          <cell r="K7">
            <v>2.4</v>
          </cell>
          <cell r="L7">
            <v>0</v>
          </cell>
          <cell r="M7">
            <v>139.80000000000001</v>
          </cell>
        </row>
        <row r="8">
          <cell r="C8">
            <v>169.44</v>
          </cell>
          <cell r="D8">
            <v>8.3759999999999994</v>
          </cell>
          <cell r="E8">
            <v>132.16319999999999</v>
          </cell>
          <cell r="F8">
            <v>30.971999999999998</v>
          </cell>
          <cell r="H8">
            <v>340.95119999999997</v>
          </cell>
          <cell r="I8">
            <v>2.7239999999999998</v>
          </cell>
        </row>
        <row r="9">
          <cell r="C9">
            <v>15.66</v>
          </cell>
          <cell r="D9">
            <v>2.3879999999999999</v>
          </cell>
          <cell r="E9">
            <v>12.2148</v>
          </cell>
          <cell r="F9">
            <v>2.298</v>
          </cell>
          <cell r="H9">
            <v>32.5608</v>
          </cell>
          <cell r="I9">
            <v>1.8</v>
          </cell>
        </row>
        <row r="10">
          <cell r="C10">
            <v>30.065999999999999</v>
          </cell>
          <cell r="D10">
            <v>0.73199999999999998</v>
          </cell>
          <cell r="E10">
            <v>23.45148</v>
          </cell>
          <cell r="F10">
            <v>4.7160000000000002</v>
          </cell>
          <cell r="H10">
            <v>58.965479999999999</v>
          </cell>
          <cell r="I10">
            <v>0.3</v>
          </cell>
        </row>
        <row r="11">
          <cell r="C11">
            <v>11.604000000000001</v>
          </cell>
          <cell r="D11">
            <v>0.36599999999999999</v>
          </cell>
          <cell r="E11">
            <v>9.0511200000000009</v>
          </cell>
          <cell r="F11">
            <v>1.788</v>
          </cell>
          <cell r="H11">
            <v>22.809120000000004</v>
          </cell>
          <cell r="I11">
            <v>1.2</v>
          </cell>
        </row>
        <row r="12">
          <cell r="C12">
            <v>31.841999999999999</v>
          </cell>
          <cell r="D12">
            <v>0.36599999999999999</v>
          </cell>
          <cell r="E12">
            <v>24.836759999999998</v>
          </cell>
          <cell r="F12">
            <v>5.718</v>
          </cell>
          <cell r="H12">
            <v>62.76276</v>
          </cell>
          <cell r="I12">
            <v>1.8</v>
          </cell>
        </row>
        <row r="13">
          <cell r="C13">
            <v>26.55</v>
          </cell>
          <cell r="D13">
            <v>0.73199999999999998</v>
          </cell>
          <cell r="E13">
            <v>20.709</v>
          </cell>
          <cell r="F13">
            <v>6.024</v>
          </cell>
          <cell r="H13">
            <v>54.015000000000001</v>
          </cell>
          <cell r="I13">
            <v>1.8</v>
          </cell>
        </row>
        <row r="14">
          <cell r="C14">
            <v>3.8160000000000003</v>
          </cell>
          <cell r="D14">
            <v>0.41399999999999998</v>
          </cell>
          <cell r="E14">
            <v>2.9764800000000005</v>
          </cell>
          <cell r="F14">
            <v>0.66</v>
          </cell>
          <cell r="H14">
            <v>7.866480000000001</v>
          </cell>
          <cell r="I14">
            <v>0.3</v>
          </cell>
        </row>
        <row r="15">
          <cell r="C15">
            <v>6.7619999999999996</v>
          </cell>
          <cell r="D15">
            <v>0</v>
          </cell>
          <cell r="E15">
            <v>5.2743599999999988</v>
          </cell>
          <cell r="F15">
            <v>1.1579999999999999</v>
          </cell>
          <cell r="H15">
            <v>13.194359999999998</v>
          </cell>
          <cell r="I15">
            <v>0.45</v>
          </cell>
        </row>
        <row r="16">
          <cell r="C16">
            <v>28.116</v>
          </cell>
          <cell r="D16">
            <v>0.82799999999999996</v>
          </cell>
          <cell r="E16">
            <v>21.930480000000003</v>
          </cell>
          <cell r="F16">
            <v>6.161999999999999</v>
          </cell>
          <cell r="H16">
            <v>57.036480000000005</v>
          </cell>
          <cell r="I16">
            <v>1.8</v>
          </cell>
        </row>
        <row r="17">
          <cell r="C17">
            <v>38.700000000000003</v>
          </cell>
          <cell r="D17">
            <v>5.9159999999999995</v>
          </cell>
          <cell r="E17">
            <v>30.186000000000003</v>
          </cell>
          <cell r="F17">
            <v>8.838000000000001</v>
          </cell>
          <cell r="G17">
            <v>0.36</v>
          </cell>
          <cell r="H17">
            <v>84.000000000000014</v>
          </cell>
          <cell r="I17">
            <v>2.4</v>
          </cell>
        </row>
        <row r="18">
          <cell r="C18">
            <v>8.6340000000000003</v>
          </cell>
          <cell r="E18">
            <v>6.7345200000000007</v>
          </cell>
          <cell r="F18">
            <v>1.9980000000000002</v>
          </cell>
          <cell r="H18">
            <v>17.366520000000001</v>
          </cell>
          <cell r="I18">
            <v>0.3</v>
          </cell>
        </row>
        <row r="20">
          <cell r="C20">
            <v>101.586</v>
          </cell>
        </row>
      </sheetData>
      <sheetData sheetId="4">
        <row r="24">
          <cell r="C24">
            <v>3168.3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ECL"/>
      <sheetName val="MePGCL"/>
      <sheetName val="MePTCL"/>
      <sheetName val="MePDCL"/>
      <sheetName val="RE"/>
      <sheetName val="List Of Emlopyees"/>
    </sheetNames>
    <sheetDataSet>
      <sheetData sheetId="0"/>
      <sheetData sheetId="1"/>
      <sheetData sheetId="2"/>
      <sheetData sheetId="3">
        <row r="11">
          <cell r="C11">
            <v>0.12</v>
          </cell>
          <cell r="D11">
            <v>1.8</v>
          </cell>
          <cell r="E11">
            <v>277.2</v>
          </cell>
          <cell r="F11">
            <v>3</v>
          </cell>
          <cell r="G11">
            <v>0.96</v>
          </cell>
          <cell r="H11">
            <v>1.2</v>
          </cell>
          <cell r="I11">
            <v>0.6</v>
          </cell>
          <cell r="J11">
            <v>1.2</v>
          </cell>
          <cell r="K11">
            <v>7.2</v>
          </cell>
          <cell r="L11">
            <v>0.6</v>
          </cell>
          <cell r="M11">
            <v>0.9</v>
          </cell>
          <cell r="N11">
            <v>1.26</v>
          </cell>
          <cell r="O11">
            <v>2.1</v>
          </cell>
          <cell r="P11">
            <v>1.8</v>
          </cell>
        </row>
        <row r="12">
          <cell r="C12">
            <v>1.5</v>
          </cell>
          <cell r="D12">
            <v>1.5</v>
          </cell>
          <cell r="F12">
            <v>2.4</v>
          </cell>
          <cell r="G12">
            <v>1.8</v>
          </cell>
          <cell r="H12">
            <v>1.8</v>
          </cell>
          <cell r="I12">
            <v>2.4</v>
          </cell>
          <cell r="J12">
            <v>0.3</v>
          </cell>
          <cell r="K12">
            <v>9</v>
          </cell>
          <cell r="L12">
            <v>1.2</v>
          </cell>
          <cell r="M12">
            <v>1.2</v>
          </cell>
          <cell r="N12">
            <v>6</v>
          </cell>
          <cell r="O12">
            <v>1.2</v>
          </cell>
          <cell r="P12">
            <v>3.6</v>
          </cell>
        </row>
        <row r="13">
          <cell r="D13">
            <v>0.12</v>
          </cell>
          <cell r="F13">
            <v>0.27</v>
          </cell>
          <cell r="G13">
            <v>0.9</v>
          </cell>
          <cell r="H13">
            <v>0.3</v>
          </cell>
          <cell r="I13">
            <v>0.3</v>
          </cell>
          <cell r="J13">
            <v>0.45</v>
          </cell>
          <cell r="O13">
            <v>6</v>
          </cell>
        </row>
        <row r="14">
          <cell r="F14">
            <v>0.09</v>
          </cell>
          <cell r="G14">
            <v>0.36</v>
          </cell>
          <cell r="H14">
            <v>0.48</v>
          </cell>
          <cell r="J14">
            <v>0.06</v>
          </cell>
        </row>
        <row r="15">
          <cell r="D15">
            <v>0.09</v>
          </cell>
          <cell r="F15">
            <v>9</v>
          </cell>
          <cell r="G15">
            <v>0.9</v>
          </cell>
          <cell r="H15">
            <v>0.6</v>
          </cell>
          <cell r="I15">
            <v>0.3</v>
          </cell>
          <cell r="J15">
            <v>0.06</v>
          </cell>
          <cell r="L15">
            <v>0.03</v>
          </cell>
        </row>
        <row r="16">
          <cell r="F16">
            <v>0.6</v>
          </cell>
          <cell r="G16">
            <v>0.6</v>
          </cell>
          <cell r="H16">
            <v>1.2</v>
          </cell>
          <cell r="I16">
            <v>0.3</v>
          </cell>
          <cell r="J16">
            <v>0.06</v>
          </cell>
        </row>
        <row r="17">
          <cell r="F17">
            <v>0.3</v>
          </cell>
          <cell r="G17">
            <v>0.9</v>
          </cell>
          <cell r="H17">
            <v>0.9</v>
          </cell>
          <cell r="J17">
            <v>0.06</v>
          </cell>
        </row>
        <row r="18">
          <cell r="F18">
            <v>1.02</v>
          </cell>
          <cell r="G18">
            <v>1.2</v>
          </cell>
          <cell r="H18">
            <v>0.54</v>
          </cell>
          <cell r="I18">
            <v>6.84</v>
          </cell>
          <cell r="N18">
            <v>48</v>
          </cell>
        </row>
        <row r="19">
          <cell r="F19">
            <v>0.42</v>
          </cell>
          <cell r="G19">
            <v>1.2</v>
          </cell>
          <cell r="H19">
            <v>0.9</v>
          </cell>
          <cell r="J19">
            <v>0.06</v>
          </cell>
        </row>
        <row r="20">
          <cell r="F20">
            <v>1.2</v>
          </cell>
          <cell r="G20">
            <v>1.2</v>
          </cell>
          <cell r="H20">
            <v>0.38400000000000001</v>
          </cell>
          <cell r="I20">
            <v>1.08</v>
          </cell>
          <cell r="J20">
            <v>0.06</v>
          </cell>
        </row>
        <row r="21">
          <cell r="D21">
            <v>0.13800000000000001</v>
          </cell>
          <cell r="F21">
            <v>0.3</v>
          </cell>
          <cell r="G21">
            <v>0.54</v>
          </cell>
          <cell r="H21">
            <v>0.51</v>
          </cell>
          <cell r="I21">
            <v>0.15</v>
          </cell>
          <cell r="J21">
            <v>0.06</v>
          </cell>
          <cell r="L21">
            <v>4.8000000000000001E-2</v>
          </cell>
          <cell r="N21">
            <v>0.06</v>
          </cell>
          <cell r="P21">
            <v>0.27</v>
          </cell>
        </row>
        <row r="22">
          <cell r="F22">
            <v>0.3</v>
          </cell>
          <cell r="G22">
            <v>1.2</v>
          </cell>
          <cell r="H22">
            <v>2.4</v>
          </cell>
        </row>
      </sheetData>
      <sheetData sheetId="4">
        <row r="26">
          <cell r="C26">
            <v>1.1700000000000002</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18"/>
      <sheetName val="mepgcl"/>
      <sheetName val="meptcl"/>
      <sheetName val="mepdcl"/>
      <sheetName val="RE 2016-17"/>
    </sheetNames>
    <sheetDataSet>
      <sheetData sheetId="0"/>
      <sheetData sheetId="1"/>
      <sheetData sheetId="2"/>
      <sheetData sheetId="3">
        <row r="9">
          <cell r="I9">
            <v>7.8</v>
          </cell>
          <cell r="J9">
            <v>0.06</v>
          </cell>
          <cell r="K9">
            <v>1.2</v>
          </cell>
        </row>
        <row r="10">
          <cell r="I10">
            <v>3</v>
          </cell>
          <cell r="J10">
            <v>1.2</v>
          </cell>
          <cell r="K10">
            <v>1.5</v>
          </cell>
        </row>
        <row r="11">
          <cell r="H11">
            <v>1.6559999999999999</v>
          </cell>
          <cell r="J11">
            <v>0.3</v>
          </cell>
          <cell r="K11">
            <v>0.6</v>
          </cell>
        </row>
        <row r="12">
          <cell r="I12">
            <v>0.42</v>
          </cell>
          <cell r="J12">
            <v>0.12</v>
          </cell>
          <cell r="K12">
            <v>0.24</v>
          </cell>
        </row>
        <row r="13">
          <cell r="I13">
            <v>0.45</v>
          </cell>
          <cell r="J13">
            <v>0.12</v>
          </cell>
          <cell r="K13">
            <v>0.24</v>
          </cell>
        </row>
        <row r="14">
          <cell r="I14">
            <v>0.45</v>
          </cell>
          <cell r="J14">
            <v>0.12</v>
          </cell>
          <cell r="K14">
            <v>0.24</v>
          </cell>
        </row>
        <row r="16">
          <cell r="I16">
            <v>0.45</v>
          </cell>
          <cell r="J16">
            <v>0.12</v>
          </cell>
          <cell r="K16">
            <v>0.24</v>
          </cell>
        </row>
        <row r="17">
          <cell r="I17">
            <v>0.45</v>
          </cell>
          <cell r="J17">
            <v>0.12</v>
          </cell>
          <cell r="K17">
            <v>0.24</v>
          </cell>
        </row>
        <row r="18">
          <cell r="C18">
            <v>4.2</v>
          </cell>
          <cell r="F18">
            <v>2.4</v>
          </cell>
          <cell r="I18">
            <v>0.41399999999999998</v>
          </cell>
          <cell r="J18">
            <v>0.12</v>
          </cell>
          <cell r="K18">
            <v>0.24</v>
          </cell>
        </row>
        <row r="19">
          <cell r="C19">
            <v>0.6</v>
          </cell>
          <cell r="D19">
            <v>0.6</v>
          </cell>
          <cell r="E19">
            <v>1.2</v>
          </cell>
          <cell r="F19">
            <v>1.2</v>
          </cell>
          <cell r="H19">
            <v>1.08</v>
          </cell>
          <cell r="I19">
            <v>1.5</v>
          </cell>
          <cell r="J19">
            <v>0.12</v>
          </cell>
          <cell r="K19">
            <v>0.24</v>
          </cell>
        </row>
        <row r="20">
          <cell r="C20">
            <v>2.4</v>
          </cell>
          <cell r="F20">
            <v>1.5</v>
          </cell>
          <cell r="H20">
            <v>3.24</v>
          </cell>
          <cell r="J20">
            <v>0.12</v>
          </cell>
          <cell r="K20">
            <v>0.24</v>
          </cell>
        </row>
      </sheetData>
      <sheetData sheetId="4">
        <row r="24">
          <cell r="C24">
            <v>0.29399999999999998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9">
          <cell r="I49">
            <v>12269.629844000001</v>
          </cell>
        </row>
        <row r="67">
          <cell r="E67">
            <v>1093.3699999999999</v>
          </cell>
          <cell r="F67">
            <v>421.31</v>
          </cell>
          <cell r="H67">
            <v>551.16</v>
          </cell>
          <cell r="I67">
            <v>312.79000000000002</v>
          </cell>
        </row>
        <row r="74">
          <cell r="E74">
            <v>3000</v>
          </cell>
          <cell r="H74">
            <v>1409.45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16" workbookViewId="0">
      <selection activeCell="C30" sqref="C30"/>
    </sheetView>
  </sheetViews>
  <sheetFormatPr defaultRowHeight="15"/>
  <cols>
    <col min="2" max="2" width="92" customWidth="1"/>
    <col min="3" max="3" width="10.5703125" customWidth="1"/>
  </cols>
  <sheetData>
    <row r="1" spans="1:3" ht="18.75">
      <c r="A1" s="531" t="s">
        <v>22</v>
      </c>
      <c r="B1" s="531"/>
      <c r="C1" s="531"/>
    </row>
    <row r="2" spans="1:3" ht="21">
      <c r="A2" s="165"/>
      <c r="B2" s="165"/>
      <c r="C2" s="165"/>
    </row>
    <row r="3" spans="1:3" ht="18.75">
      <c r="A3" s="139"/>
      <c r="B3" s="152" t="s">
        <v>294</v>
      </c>
      <c r="C3" s="139"/>
    </row>
    <row r="4" spans="1:3" ht="20.25">
      <c r="A4" s="139"/>
      <c r="B4" s="140"/>
      <c r="C4" s="139"/>
    </row>
    <row r="5" spans="1:3" ht="20.25">
      <c r="A5" s="139"/>
      <c r="B5" s="140"/>
      <c r="C5" s="139"/>
    </row>
    <row r="6" spans="1:3">
      <c r="A6" s="528" t="s">
        <v>44</v>
      </c>
      <c r="B6" s="529" t="s">
        <v>295</v>
      </c>
      <c r="C6" s="528" t="s">
        <v>296</v>
      </c>
    </row>
    <row r="7" spans="1:3">
      <c r="A7" s="528"/>
      <c r="B7" s="530"/>
      <c r="C7" s="528"/>
    </row>
    <row r="8" spans="1:3">
      <c r="A8" s="176">
        <v>1</v>
      </c>
      <c r="B8" s="271" t="s">
        <v>683</v>
      </c>
      <c r="C8" s="176">
        <v>1</v>
      </c>
    </row>
    <row r="9" spans="1:3" ht="16.5" customHeight="1">
      <c r="A9" s="176">
        <v>2</v>
      </c>
      <c r="B9" s="271" t="s">
        <v>436</v>
      </c>
      <c r="C9" s="176">
        <v>2</v>
      </c>
    </row>
    <row r="10" spans="1:3" ht="18" customHeight="1">
      <c r="A10" s="176">
        <v>3</v>
      </c>
      <c r="B10" s="271" t="s">
        <v>544</v>
      </c>
      <c r="C10" s="176">
        <v>3</v>
      </c>
    </row>
    <row r="11" spans="1:3" ht="16.5" customHeight="1">
      <c r="A11" s="176">
        <v>4</v>
      </c>
      <c r="B11" s="271" t="s">
        <v>297</v>
      </c>
      <c r="C11" s="176">
        <v>4</v>
      </c>
    </row>
    <row r="12" spans="1:3" ht="16.5" customHeight="1">
      <c r="A12" s="176">
        <v>5</v>
      </c>
      <c r="B12" s="271" t="s">
        <v>545</v>
      </c>
      <c r="C12" s="176">
        <v>5</v>
      </c>
    </row>
    <row r="13" spans="1:3" ht="29.25" customHeight="1">
      <c r="A13" s="176">
        <v>6</v>
      </c>
      <c r="B13" s="271" t="s">
        <v>546</v>
      </c>
      <c r="C13" s="175">
        <v>6</v>
      </c>
    </row>
    <row r="14" spans="1:3" ht="19.5" customHeight="1">
      <c r="A14" s="176">
        <v>8</v>
      </c>
      <c r="B14" s="271" t="s">
        <v>547</v>
      </c>
      <c r="C14" s="176">
        <v>7</v>
      </c>
    </row>
    <row r="15" spans="1:3" ht="19.5" customHeight="1">
      <c r="A15" s="176">
        <v>9</v>
      </c>
      <c r="B15" s="271" t="s">
        <v>548</v>
      </c>
      <c r="C15" s="176" t="s">
        <v>351</v>
      </c>
    </row>
    <row r="16" spans="1:3" ht="17.25" customHeight="1">
      <c r="A16" s="176">
        <v>10</v>
      </c>
      <c r="B16" s="271" t="s">
        <v>549</v>
      </c>
      <c r="C16" s="176" t="s">
        <v>352</v>
      </c>
    </row>
    <row r="17" spans="1:3" ht="16.5" customHeight="1">
      <c r="A17" s="176">
        <v>11</v>
      </c>
      <c r="B17" s="271" t="s">
        <v>679</v>
      </c>
      <c r="C17" s="176">
        <v>14</v>
      </c>
    </row>
    <row r="18" spans="1:3" ht="18.75" customHeight="1">
      <c r="A18" s="176">
        <v>12</v>
      </c>
      <c r="B18" s="271" t="s">
        <v>680</v>
      </c>
      <c r="C18" s="176" t="s">
        <v>353</v>
      </c>
    </row>
    <row r="19" spans="1:3" ht="18" customHeight="1">
      <c r="A19" s="176">
        <v>13</v>
      </c>
      <c r="B19" s="271" t="s">
        <v>550</v>
      </c>
      <c r="C19" s="176">
        <v>17</v>
      </c>
    </row>
    <row r="20" spans="1:3" ht="16.5" customHeight="1">
      <c r="A20" s="176">
        <v>14</v>
      </c>
      <c r="B20" s="271" t="s">
        <v>551</v>
      </c>
      <c r="C20" s="176">
        <v>18</v>
      </c>
    </row>
    <row r="21" spans="1:3" ht="16.5" customHeight="1">
      <c r="A21" s="176">
        <v>15</v>
      </c>
      <c r="B21" s="271" t="s">
        <v>552</v>
      </c>
      <c r="C21" s="176">
        <v>19</v>
      </c>
    </row>
    <row r="22" spans="1:3" ht="18.75" customHeight="1">
      <c r="A22" s="176">
        <v>16</v>
      </c>
      <c r="B22" s="271" t="s">
        <v>553</v>
      </c>
      <c r="C22" s="176">
        <v>20</v>
      </c>
    </row>
    <row r="23" spans="1:3" ht="18.75" customHeight="1">
      <c r="A23" s="246">
        <v>17</v>
      </c>
      <c r="B23" s="271" t="s">
        <v>554</v>
      </c>
      <c r="C23" s="176">
        <v>21</v>
      </c>
    </row>
    <row r="24" spans="1:3" ht="16.5" customHeight="1">
      <c r="A24" s="246">
        <v>18</v>
      </c>
      <c r="B24" s="271" t="s">
        <v>555</v>
      </c>
      <c r="C24" s="176">
        <v>22</v>
      </c>
    </row>
    <row r="25" spans="1:3" ht="18" customHeight="1">
      <c r="A25" s="246">
        <v>19</v>
      </c>
      <c r="B25" s="271" t="s">
        <v>691</v>
      </c>
      <c r="C25" s="405" t="s">
        <v>543</v>
      </c>
    </row>
    <row r="26" spans="1:3" ht="18.75" customHeight="1">
      <c r="A26" s="246">
        <v>20</v>
      </c>
      <c r="B26" s="271" t="s">
        <v>692</v>
      </c>
      <c r="C26" s="519" t="s">
        <v>678</v>
      </c>
    </row>
  </sheetData>
  <mergeCells count="4">
    <mergeCell ref="A6:A7"/>
    <mergeCell ref="B6:B7"/>
    <mergeCell ref="C6:C7"/>
    <mergeCell ref="A1:C1"/>
  </mergeCells>
  <printOptions horizontalCentered="1"/>
  <pageMargins left="1.2" right="0.95" top="1" bottom="1" header="0.3" footer="0.3"/>
  <pageSetup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topLeftCell="D52" workbookViewId="0">
      <selection activeCell="O68" sqref="O68:T76"/>
    </sheetView>
  </sheetViews>
  <sheetFormatPr defaultRowHeight="15"/>
  <cols>
    <col min="1" max="1" width="6.28515625" customWidth="1"/>
    <col min="2" max="2" width="32.28515625" customWidth="1"/>
    <col min="3" max="3" width="9" customWidth="1"/>
    <col min="4" max="4" width="6.42578125" customWidth="1"/>
    <col min="5" max="5" width="7.7109375" customWidth="1"/>
    <col min="6" max="6" width="7.28515625" customWidth="1"/>
    <col min="7" max="7" width="7.85546875" customWidth="1"/>
    <col min="8" max="8" width="9.28515625" customWidth="1"/>
    <col min="9" max="9" width="6.28515625" customWidth="1"/>
    <col min="10" max="10" width="9" customWidth="1"/>
    <col min="11" max="11" width="7.85546875" customWidth="1"/>
    <col min="12" max="12" width="8.28515625" customWidth="1"/>
    <col min="13" max="13" width="6.85546875" customWidth="1"/>
    <col min="14" max="14" width="9.7109375" customWidth="1"/>
    <col min="15" max="15" width="10.85546875" bestFit="1" customWidth="1"/>
  </cols>
  <sheetData>
    <row r="1" spans="1:15" ht="18.75" customHeight="1">
      <c r="A1" s="559" t="s">
        <v>22</v>
      </c>
      <c r="B1" s="559"/>
      <c r="C1" s="559"/>
      <c r="D1" s="559"/>
      <c r="E1" s="559"/>
      <c r="F1" s="559"/>
      <c r="G1" s="559"/>
      <c r="H1" s="559"/>
      <c r="I1" s="559"/>
      <c r="J1" s="559"/>
      <c r="K1" s="559"/>
      <c r="L1" s="559"/>
      <c r="M1" s="559"/>
      <c r="N1" s="559"/>
    </row>
    <row r="2" spans="1:15">
      <c r="A2" s="336"/>
      <c r="B2" s="336"/>
      <c r="C2" s="336"/>
      <c r="D2" s="336"/>
      <c r="E2" s="336"/>
      <c r="F2" s="336"/>
      <c r="G2" s="336"/>
      <c r="H2" s="336"/>
      <c r="I2" s="336"/>
      <c r="J2" s="336"/>
      <c r="K2" s="336"/>
      <c r="L2" s="336"/>
      <c r="M2" s="336"/>
      <c r="N2" s="336"/>
    </row>
    <row r="3" spans="1:15">
      <c r="A3" s="336"/>
      <c r="B3" s="336"/>
      <c r="C3" s="336"/>
      <c r="D3" s="336"/>
      <c r="E3" s="336"/>
      <c r="F3" s="336"/>
      <c r="G3" s="336"/>
      <c r="H3" s="336"/>
      <c r="I3" s="336"/>
      <c r="J3" s="336"/>
      <c r="K3" s="336"/>
      <c r="L3" s="336"/>
      <c r="M3" s="336"/>
      <c r="N3" s="336"/>
    </row>
    <row r="4" spans="1:15" ht="15" customHeight="1">
      <c r="A4" s="576" t="s">
        <v>566</v>
      </c>
      <c r="B4" s="576"/>
      <c r="C4" s="576"/>
      <c r="D4" s="576"/>
      <c r="E4" s="576"/>
      <c r="F4" s="576"/>
      <c r="G4" s="576"/>
      <c r="H4" s="576"/>
      <c r="I4" s="576"/>
      <c r="J4" s="576"/>
      <c r="K4" s="576"/>
      <c r="L4" s="576"/>
      <c r="M4" s="576"/>
      <c r="N4" s="576"/>
    </row>
    <row r="5" spans="1:15" ht="15" customHeight="1">
      <c r="A5" s="576" t="s">
        <v>98</v>
      </c>
      <c r="B5" s="576"/>
      <c r="C5" s="576"/>
      <c r="D5" s="576"/>
      <c r="E5" s="576"/>
      <c r="F5" s="576"/>
      <c r="G5" s="576"/>
      <c r="H5" s="576"/>
      <c r="I5" s="576"/>
      <c r="J5" s="576"/>
      <c r="K5" s="576"/>
      <c r="L5" s="576"/>
      <c r="M5" s="576"/>
      <c r="N5" s="576"/>
    </row>
    <row r="6" spans="1:15">
      <c r="E6" s="276" t="s">
        <v>602</v>
      </c>
      <c r="N6" s="5" t="s">
        <v>65</v>
      </c>
    </row>
    <row r="7" spans="1:15" ht="38.25">
      <c r="A7" s="335" t="s">
        <v>44</v>
      </c>
      <c r="B7" s="335" t="s">
        <v>2</v>
      </c>
      <c r="C7" s="335" t="s">
        <v>45</v>
      </c>
      <c r="D7" s="335" t="s">
        <v>46</v>
      </c>
      <c r="E7" s="335" t="s">
        <v>47</v>
      </c>
      <c r="F7" s="335" t="s">
        <v>48</v>
      </c>
      <c r="G7" s="335" t="s">
        <v>49</v>
      </c>
      <c r="H7" s="335" t="s">
        <v>14</v>
      </c>
      <c r="I7" s="335" t="s">
        <v>50</v>
      </c>
      <c r="J7" s="335" t="s">
        <v>51</v>
      </c>
      <c r="K7" s="335" t="s">
        <v>52</v>
      </c>
      <c r="L7" s="335" t="s">
        <v>53</v>
      </c>
      <c r="M7" s="190" t="s">
        <v>147</v>
      </c>
      <c r="N7" s="335" t="s">
        <v>14</v>
      </c>
    </row>
    <row r="8" spans="1:15" ht="25.5">
      <c r="A8" s="335">
        <v>1</v>
      </c>
      <c r="B8" s="335">
        <v>2</v>
      </c>
      <c r="C8" s="335">
        <v>3</v>
      </c>
      <c r="D8" s="335">
        <v>5</v>
      </c>
      <c r="E8" s="335">
        <v>6</v>
      </c>
      <c r="F8" s="335">
        <v>7</v>
      </c>
      <c r="G8" s="189">
        <v>8</v>
      </c>
      <c r="H8" s="335" t="s">
        <v>54</v>
      </c>
      <c r="I8" s="335">
        <v>10</v>
      </c>
      <c r="J8" s="335">
        <v>11</v>
      </c>
      <c r="K8" s="335">
        <v>12</v>
      </c>
      <c r="L8" s="335">
        <v>13</v>
      </c>
      <c r="M8" s="190">
        <v>14</v>
      </c>
      <c r="N8" s="335">
        <v>15</v>
      </c>
    </row>
    <row r="9" spans="1:15">
      <c r="A9" s="8">
        <v>1</v>
      </c>
      <c r="B9" s="1" t="s">
        <v>15</v>
      </c>
      <c r="C9" s="334">
        <v>49.66</v>
      </c>
      <c r="D9" s="334">
        <v>2.75</v>
      </c>
      <c r="E9" s="37">
        <f>C9*78/100</f>
        <v>38.734799999999993</v>
      </c>
      <c r="F9" s="334">
        <v>9.26</v>
      </c>
      <c r="G9" s="39"/>
      <c r="H9" s="333">
        <f>SUM(C9:G9)</f>
        <v>100.40479999999999</v>
      </c>
      <c r="I9" s="334">
        <v>2.5</v>
      </c>
      <c r="J9" s="334"/>
      <c r="K9" s="334"/>
      <c r="L9" s="334"/>
      <c r="M9" s="334"/>
      <c r="N9" s="191">
        <f>SUM(H9:M9)</f>
        <v>102.90479999999999</v>
      </c>
    </row>
    <row r="10" spans="1:15">
      <c r="A10" s="8">
        <v>2</v>
      </c>
      <c r="B10" s="1" t="s">
        <v>386</v>
      </c>
      <c r="C10" s="51">
        <f>[1]MePDCL!C7</f>
        <v>116.124</v>
      </c>
      <c r="D10" s="51">
        <f>[1]MePDCL!D7</f>
        <v>2.7539999999999996</v>
      </c>
      <c r="E10" s="37">
        <f>[1]MePDCL!E7</f>
        <v>90.57671999999998</v>
      </c>
      <c r="F10" s="51">
        <f>[1]MePDCL!F7</f>
        <v>22.715999999999998</v>
      </c>
      <c r="G10" s="38"/>
      <c r="H10" s="368">
        <f>[1]MePDCL!H7</f>
        <v>232.17071999999999</v>
      </c>
      <c r="I10" s="51">
        <f>[1]MePDCL!I7</f>
        <v>1.44</v>
      </c>
      <c r="J10" s="51">
        <f>[1]MePDCL!J7</f>
        <v>1.2</v>
      </c>
      <c r="K10" s="51">
        <f>[1]MePDCL!K7</f>
        <v>2.4</v>
      </c>
      <c r="L10" s="49">
        <f>[1]MePDCL!L7</f>
        <v>0</v>
      </c>
      <c r="M10" s="38">
        <f>[1]MePDCL!M7</f>
        <v>139.80000000000001</v>
      </c>
      <c r="N10" s="191">
        <f t="shared" ref="N10:N36" si="0">SUM(H10:M10)</f>
        <v>377.01071999999999</v>
      </c>
      <c r="O10" s="118">
        <f>N10</f>
        <v>377.01071999999999</v>
      </c>
    </row>
    <row r="11" spans="1:15">
      <c r="A11" s="8">
        <v>3</v>
      </c>
      <c r="B11" s="1" t="s">
        <v>99</v>
      </c>
      <c r="C11" s="51">
        <f>[1]MePDCL!C8</f>
        <v>169.44</v>
      </c>
      <c r="D11" s="51">
        <f>[1]MePDCL!D8</f>
        <v>8.3759999999999994</v>
      </c>
      <c r="E11" s="37">
        <f>[1]MePDCL!E8</f>
        <v>132.16319999999999</v>
      </c>
      <c r="F11" s="51">
        <f>[1]MePDCL!F8</f>
        <v>30.971999999999998</v>
      </c>
      <c r="G11" s="38"/>
      <c r="H11" s="333">
        <f>[1]MePDCL!H8</f>
        <v>340.95119999999997</v>
      </c>
      <c r="I11" s="51">
        <f>[1]MePDCL!I8</f>
        <v>2.7239999999999998</v>
      </c>
      <c r="J11" s="38"/>
      <c r="K11" s="38"/>
      <c r="L11" s="38"/>
      <c r="M11" s="38"/>
      <c r="N11" s="191">
        <f t="shared" si="0"/>
        <v>343.67519999999996</v>
      </c>
      <c r="O11" s="118">
        <f>N11</f>
        <v>343.67519999999996</v>
      </c>
    </row>
    <row r="12" spans="1:15">
      <c r="A12" s="8">
        <v>4</v>
      </c>
      <c r="B12" s="1" t="s">
        <v>100</v>
      </c>
      <c r="C12" s="51">
        <f>[1]MePDCL!C9</f>
        <v>15.66</v>
      </c>
      <c r="D12" s="51">
        <f>[1]MePDCL!D9</f>
        <v>2.3879999999999999</v>
      </c>
      <c r="E12" s="37">
        <f>[1]MePDCL!E9</f>
        <v>12.2148</v>
      </c>
      <c r="F12" s="51">
        <f>[1]MePDCL!F9</f>
        <v>2.298</v>
      </c>
      <c r="G12" s="38"/>
      <c r="H12" s="368">
        <f>[1]MePDCL!H9</f>
        <v>32.5608</v>
      </c>
      <c r="I12" s="51">
        <f>[1]MePDCL!I9</f>
        <v>1.8</v>
      </c>
      <c r="J12" s="38"/>
      <c r="K12" s="38"/>
      <c r="L12" s="38"/>
      <c r="M12" s="38"/>
      <c r="N12" s="191">
        <f t="shared" si="0"/>
        <v>34.360799999999998</v>
      </c>
      <c r="O12" s="118">
        <f>N12</f>
        <v>34.360799999999998</v>
      </c>
    </row>
    <row r="13" spans="1:15">
      <c r="A13" s="8">
        <v>5</v>
      </c>
      <c r="B13" s="1" t="s">
        <v>101</v>
      </c>
      <c r="C13" s="51">
        <f>[1]MePDCL!C13</f>
        <v>26.55</v>
      </c>
      <c r="D13" s="51">
        <f>[1]MePDCL!D13</f>
        <v>0.73199999999999998</v>
      </c>
      <c r="E13" s="37">
        <f>[1]MePDCL!E13</f>
        <v>20.709</v>
      </c>
      <c r="F13" s="51">
        <f>[1]MePDCL!F13</f>
        <v>6.024</v>
      </c>
      <c r="G13" s="38"/>
      <c r="H13" s="333">
        <f>[1]MePDCL!H13</f>
        <v>54.015000000000001</v>
      </c>
      <c r="I13" s="51">
        <f>[1]MePDCL!I13</f>
        <v>1.8</v>
      </c>
      <c r="J13" s="38"/>
      <c r="K13" s="38"/>
      <c r="L13" s="38"/>
      <c r="M13" s="38"/>
      <c r="N13" s="191">
        <f t="shared" si="0"/>
        <v>55.814999999999998</v>
      </c>
      <c r="O13" s="118">
        <f>N13</f>
        <v>55.814999999999998</v>
      </c>
    </row>
    <row r="14" spans="1:15">
      <c r="A14" s="8">
        <v>6</v>
      </c>
      <c r="B14" s="1" t="s">
        <v>16</v>
      </c>
      <c r="C14" s="334">
        <v>58.82</v>
      </c>
      <c r="D14" s="334">
        <v>1.84</v>
      </c>
      <c r="E14" s="37">
        <f>C14*78/100</f>
        <v>45.879600000000003</v>
      </c>
      <c r="F14" s="334">
        <v>10.06</v>
      </c>
      <c r="G14" s="39"/>
      <c r="H14" s="333">
        <f t="shared" ref="H14:H36" si="1">SUM(C14:G14)</f>
        <v>116.59960000000001</v>
      </c>
      <c r="I14" s="334">
        <v>1.5</v>
      </c>
      <c r="J14" s="334"/>
      <c r="K14" s="334"/>
      <c r="L14" s="334"/>
      <c r="M14" s="334"/>
      <c r="N14" s="191">
        <f t="shared" si="0"/>
        <v>118.09960000000001</v>
      </c>
    </row>
    <row r="15" spans="1:15">
      <c r="A15" s="8">
        <v>7</v>
      </c>
      <c r="B15" s="1" t="s">
        <v>55</v>
      </c>
      <c r="C15" s="334">
        <v>38.82</v>
      </c>
      <c r="D15" s="334">
        <v>2.75</v>
      </c>
      <c r="E15" s="37">
        <f>C15*78/100</f>
        <v>30.279600000000002</v>
      </c>
      <c r="F15" s="334">
        <v>6.71</v>
      </c>
      <c r="G15" s="334"/>
      <c r="H15" s="333">
        <f t="shared" si="1"/>
        <v>78.559600000000003</v>
      </c>
      <c r="I15" s="334">
        <v>1.5</v>
      </c>
      <c r="J15" s="334"/>
      <c r="K15" s="334"/>
      <c r="L15" s="334"/>
      <c r="M15" s="334"/>
      <c r="N15" s="191">
        <f t="shared" si="0"/>
        <v>80.059600000000003</v>
      </c>
    </row>
    <row r="16" spans="1:15">
      <c r="A16" s="8">
        <v>8</v>
      </c>
      <c r="B16" s="2" t="s">
        <v>102</v>
      </c>
      <c r="C16" s="51">
        <f>[1]MePDCL!C11</f>
        <v>11.604000000000001</v>
      </c>
      <c r="D16" s="51">
        <f>[1]MePDCL!D11</f>
        <v>0.36599999999999999</v>
      </c>
      <c r="E16" s="37">
        <f>[1]MePDCL!E11</f>
        <v>9.0511200000000009</v>
      </c>
      <c r="F16" s="51">
        <f>[1]MePDCL!F11</f>
        <v>1.788</v>
      </c>
      <c r="G16" s="38"/>
      <c r="H16" s="333">
        <f>[1]MePDCL!H11</f>
        <v>22.809120000000004</v>
      </c>
      <c r="I16" s="51">
        <f>[1]MePDCL!I11</f>
        <v>1.2</v>
      </c>
      <c r="J16" s="38"/>
      <c r="K16" s="38"/>
      <c r="L16" s="38"/>
      <c r="M16" s="38"/>
      <c r="N16" s="191">
        <f t="shared" si="0"/>
        <v>24.009120000000003</v>
      </c>
      <c r="O16" s="118">
        <f>N16</f>
        <v>24.009120000000003</v>
      </c>
    </row>
    <row r="17" spans="1:15">
      <c r="A17" s="8">
        <v>9</v>
      </c>
      <c r="B17" s="1" t="s">
        <v>103</v>
      </c>
      <c r="C17" s="51">
        <f>[1]MePDCL!C12</f>
        <v>31.841999999999999</v>
      </c>
      <c r="D17" s="51">
        <f>[1]MePDCL!D12</f>
        <v>0.36599999999999999</v>
      </c>
      <c r="E17" s="37">
        <f>[1]MePDCL!E12</f>
        <v>24.836759999999998</v>
      </c>
      <c r="F17" s="51">
        <f>[1]MePDCL!F12</f>
        <v>5.718</v>
      </c>
      <c r="G17" s="38"/>
      <c r="H17" s="333">
        <f>[1]MePDCL!H12</f>
        <v>62.76276</v>
      </c>
      <c r="I17" s="51">
        <f>[1]MePDCL!I12</f>
        <v>1.8</v>
      </c>
      <c r="J17" s="38"/>
      <c r="K17" s="38"/>
      <c r="L17" s="38"/>
      <c r="M17" s="38"/>
      <c r="N17" s="191">
        <f t="shared" si="0"/>
        <v>64.562759999999997</v>
      </c>
      <c r="O17" s="118">
        <f>N17</f>
        <v>64.562759999999997</v>
      </c>
    </row>
    <row r="18" spans="1:15">
      <c r="A18" s="8">
        <v>10</v>
      </c>
      <c r="B18" s="1" t="s">
        <v>56</v>
      </c>
      <c r="C18" s="334">
        <v>22.31</v>
      </c>
      <c r="D18" s="334">
        <v>1.3</v>
      </c>
      <c r="E18" s="37">
        <f>C18*78/100</f>
        <v>17.401799999999998</v>
      </c>
      <c r="F18" s="37">
        <v>3.78</v>
      </c>
      <c r="G18" s="334"/>
      <c r="H18" s="333">
        <f t="shared" si="1"/>
        <v>44.791799999999995</v>
      </c>
      <c r="I18" s="118">
        <v>0.5</v>
      </c>
      <c r="J18" s="334"/>
      <c r="K18" s="334"/>
      <c r="L18" s="334"/>
      <c r="M18" s="334"/>
      <c r="N18" s="191">
        <f t="shared" si="0"/>
        <v>45.291799999999995</v>
      </c>
      <c r="O18" s="118"/>
    </row>
    <row r="19" spans="1:15">
      <c r="A19" s="8">
        <v>11</v>
      </c>
      <c r="B19" s="1" t="s">
        <v>57</v>
      </c>
      <c r="C19" s="334">
        <v>35.58</v>
      </c>
      <c r="D19" s="334">
        <v>5.4</v>
      </c>
      <c r="E19" s="37">
        <f>C19*78/100</f>
        <v>27.752399999999998</v>
      </c>
      <c r="F19" s="37">
        <v>5.96</v>
      </c>
      <c r="G19" s="334"/>
      <c r="H19" s="333">
        <f t="shared" si="1"/>
        <v>74.692399999999992</v>
      </c>
      <c r="I19" s="334">
        <v>1.5</v>
      </c>
      <c r="J19" s="334"/>
      <c r="K19" s="334"/>
      <c r="L19" s="334"/>
      <c r="M19" s="334"/>
      <c r="N19" s="191">
        <f t="shared" si="0"/>
        <v>76.192399999999992</v>
      </c>
    </row>
    <row r="20" spans="1:15">
      <c r="A20" s="8">
        <v>12</v>
      </c>
      <c r="B20" s="1" t="s">
        <v>109</v>
      </c>
      <c r="C20" s="51">
        <f>[1]MePDCL!C10</f>
        <v>30.065999999999999</v>
      </c>
      <c r="D20" s="51">
        <f>[1]MePDCL!D10</f>
        <v>0.73199999999999998</v>
      </c>
      <c r="E20" s="37">
        <f>[1]MePDCL!E10</f>
        <v>23.45148</v>
      </c>
      <c r="F20" s="51">
        <f>[1]MePDCL!F10</f>
        <v>4.7160000000000002</v>
      </c>
      <c r="G20" s="38"/>
      <c r="H20" s="333">
        <f>[1]MePDCL!H10</f>
        <v>58.965479999999999</v>
      </c>
      <c r="I20" s="38">
        <f>[1]MePDCL!I10</f>
        <v>0.3</v>
      </c>
      <c r="J20" s="38"/>
      <c r="K20" s="38"/>
      <c r="L20" s="38"/>
      <c r="M20" s="38"/>
      <c r="N20" s="191">
        <f t="shared" si="0"/>
        <v>59.265479999999997</v>
      </c>
      <c r="O20" s="118">
        <f>N20</f>
        <v>59.265479999999997</v>
      </c>
    </row>
    <row r="21" spans="1:15">
      <c r="A21" s="8">
        <v>13</v>
      </c>
      <c r="B21" s="2" t="s">
        <v>58</v>
      </c>
      <c r="C21" s="334">
        <v>35.58</v>
      </c>
      <c r="D21" s="334">
        <v>1.38</v>
      </c>
      <c r="E21" s="37">
        <f>C21*78/100</f>
        <v>27.752399999999998</v>
      </c>
      <c r="F21" s="334">
        <v>6.71</v>
      </c>
      <c r="G21" s="334"/>
      <c r="H21" s="333">
        <f t="shared" si="1"/>
        <v>71.422399999999996</v>
      </c>
      <c r="I21" s="334">
        <v>1</v>
      </c>
      <c r="J21" s="334"/>
      <c r="K21" s="334"/>
      <c r="L21" s="334"/>
      <c r="M21" s="334"/>
      <c r="N21" s="191">
        <f t="shared" si="0"/>
        <v>72.422399999999996</v>
      </c>
    </row>
    <row r="22" spans="1:15">
      <c r="A22" s="8">
        <v>14</v>
      </c>
      <c r="B22" s="1" t="s">
        <v>59</v>
      </c>
      <c r="C22" s="334">
        <v>26.44</v>
      </c>
      <c r="D22" s="334">
        <v>0.61</v>
      </c>
      <c r="E22" s="37">
        <f t="shared" ref="E22:E28" si="2">C22*78/100</f>
        <v>20.623200000000001</v>
      </c>
      <c r="F22" s="334">
        <v>5.46</v>
      </c>
      <c r="G22" s="334"/>
      <c r="H22" s="333">
        <f t="shared" si="1"/>
        <v>53.133200000000002</v>
      </c>
      <c r="I22" s="334">
        <v>1</v>
      </c>
      <c r="J22" s="334"/>
      <c r="K22" s="334"/>
      <c r="L22" s="334">
        <v>0.05</v>
      </c>
      <c r="M22" s="334"/>
      <c r="N22" s="191">
        <f t="shared" si="0"/>
        <v>54.183199999999999</v>
      </c>
    </row>
    <row r="23" spans="1:15">
      <c r="A23" s="8">
        <v>15</v>
      </c>
      <c r="B23" s="2" t="s">
        <v>60</v>
      </c>
      <c r="C23" s="334">
        <v>20.6</v>
      </c>
      <c r="D23" s="334">
        <v>1.3</v>
      </c>
      <c r="E23" s="37">
        <f t="shared" si="2"/>
        <v>16.068000000000001</v>
      </c>
      <c r="F23" s="334">
        <v>3.22</v>
      </c>
      <c r="G23" s="334"/>
      <c r="H23" s="333">
        <f t="shared" si="1"/>
        <v>41.188000000000002</v>
      </c>
      <c r="I23" s="334">
        <v>1</v>
      </c>
      <c r="J23" s="334"/>
      <c r="K23" s="334"/>
      <c r="L23" s="334"/>
      <c r="M23" s="334"/>
      <c r="N23" s="191">
        <f t="shared" si="0"/>
        <v>42.188000000000002</v>
      </c>
    </row>
    <row r="24" spans="1:15">
      <c r="A24" s="8">
        <v>16</v>
      </c>
      <c r="B24" s="1" t="s">
        <v>17</v>
      </c>
      <c r="C24" s="334">
        <v>18.21</v>
      </c>
      <c r="D24" s="334">
        <v>1.99</v>
      </c>
      <c r="E24" s="37">
        <f t="shared" si="2"/>
        <v>14.203800000000001</v>
      </c>
      <c r="F24" s="334">
        <v>3</v>
      </c>
      <c r="G24" s="334"/>
      <c r="H24" s="333">
        <f t="shared" si="1"/>
        <v>37.403800000000004</v>
      </c>
      <c r="I24" s="334">
        <v>1</v>
      </c>
      <c r="J24" s="334"/>
      <c r="K24" s="334"/>
      <c r="L24" s="334"/>
      <c r="M24" s="334"/>
      <c r="N24" s="191">
        <f t="shared" si="0"/>
        <v>38.403800000000004</v>
      </c>
    </row>
    <row r="25" spans="1:15">
      <c r="A25" s="8">
        <v>17</v>
      </c>
      <c r="B25" s="1" t="s">
        <v>18</v>
      </c>
      <c r="C25" s="334">
        <v>16.93</v>
      </c>
      <c r="D25" s="334">
        <v>1.91</v>
      </c>
      <c r="E25" s="37">
        <f t="shared" si="2"/>
        <v>13.205399999999999</v>
      </c>
      <c r="F25" s="334">
        <v>2.79</v>
      </c>
      <c r="G25" s="334"/>
      <c r="H25" s="333">
        <f t="shared" si="1"/>
        <v>34.8354</v>
      </c>
      <c r="I25" s="334">
        <v>1</v>
      </c>
      <c r="J25" s="334"/>
      <c r="K25" s="334"/>
      <c r="L25" s="334"/>
      <c r="M25" s="334"/>
      <c r="N25" s="191">
        <f t="shared" si="0"/>
        <v>35.8354</v>
      </c>
    </row>
    <row r="26" spans="1:15">
      <c r="A26" s="8">
        <v>18</v>
      </c>
      <c r="B26" s="1" t="s">
        <v>19</v>
      </c>
      <c r="C26" s="334">
        <v>39.409999999999997</v>
      </c>
      <c r="D26" s="334">
        <v>1.3</v>
      </c>
      <c r="E26" s="37">
        <f t="shared" si="2"/>
        <v>30.739799999999995</v>
      </c>
      <c r="F26" s="334">
        <v>7.43</v>
      </c>
      <c r="G26" s="334"/>
      <c r="H26" s="333">
        <f t="shared" si="1"/>
        <v>78.879799999999989</v>
      </c>
      <c r="I26" s="334">
        <v>1</v>
      </c>
      <c r="J26" s="334"/>
      <c r="K26" s="334"/>
      <c r="L26" s="334"/>
      <c r="M26" s="334"/>
      <c r="N26" s="191">
        <f t="shared" si="0"/>
        <v>79.879799999999989</v>
      </c>
    </row>
    <row r="27" spans="1:15">
      <c r="A27" s="8">
        <v>19</v>
      </c>
      <c r="B27" s="1" t="s">
        <v>20</v>
      </c>
      <c r="C27" s="334">
        <v>15.2</v>
      </c>
      <c r="D27" s="334">
        <v>0.61</v>
      </c>
      <c r="E27" s="37">
        <f t="shared" si="2"/>
        <v>11.856</v>
      </c>
      <c r="F27" s="334">
        <v>3.08</v>
      </c>
      <c r="G27" s="334"/>
      <c r="H27" s="333">
        <f t="shared" si="1"/>
        <v>30.745999999999995</v>
      </c>
      <c r="I27" s="334">
        <v>0.5</v>
      </c>
      <c r="J27" s="334"/>
      <c r="K27" s="334"/>
      <c r="L27" s="334"/>
      <c r="M27" s="334"/>
      <c r="N27" s="191">
        <f t="shared" si="0"/>
        <v>31.245999999999995</v>
      </c>
    </row>
    <row r="28" spans="1:15">
      <c r="A28" s="8">
        <v>20</v>
      </c>
      <c r="B28" s="1" t="s">
        <v>21</v>
      </c>
      <c r="C28" s="334">
        <v>9.16</v>
      </c>
      <c r="D28" s="334">
        <v>1.3</v>
      </c>
      <c r="E28" s="37">
        <f t="shared" si="2"/>
        <v>7.1448</v>
      </c>
      <c r="F28" s="334">
        <v>1.9</v>
      </c>
      <c r="G28" s="334"/>
      <c r="H28" s="333">
        <f t="shared" si="1"/>
        <v>19.504799999999999</v>
      </c>
      <c r="I28" s="334">
        <v>0.5</v>
      </c>
      <c r="J28" s="334"/>
      <c r="K28" s="334"/>
      <c r="L28" s="334"/>
      <c r="M28" s="334"/>
      <c r="N28" s="191">
        <f t="shared" si="0"/>
        <v>20.004799999999999</v>
      </c>
    </row>
    <row r="29" spans="1:15">
      <c r="A29" s="8">
        <v>21</v>
      </c>
      <c r="B29" s="1" t="s">
        <v>104</v>
      </c>
      <c r="C29" s="51">
        <f>[1]MePDCL!C14</f>
        <v>3.8160000000000003</v>
      </c>
      <c r="D29" s="51">
        <f>[1]MePDCL!D14</f>
        <v>0.41399999999999998</v>
      </c>
      <c r="E29" s="37">
        <f>[1]MePDCL!E14</f>
        <v>2.9764800000000005</v>
      </c>
      <c r="F29" s="51">
        <f>[1]MePDCL!F14</f>
        <v>0.66</v>
      </c>
      <c r="G29" s="38"/>
      <c r="H29" s="333">
        <f>[1]MePDCL!H14</f>
        <v>7.866480000000001</v>
      </c>
      <c r="I29" s="51">
        <f>[1]MePDCL!I14</f>
        <v>0.3</v>
      </c>
      <c r="J29" s="38"/>
      <c r="K29" s="38"/>
      <c r="L29" s="38"/>
      <c r="M29" s="38"/>
      <c r="N29" s="191">
        <f t="shared" si="0"/>
        <v>8.1664800000000017</v>
      </c>
      <c r="O29" s="118">
        <f>N29</f>
        <v>8.1664800000000017</v>
      </c>
    </row>
    <row r="30" spans="1:15">
      <c r="A30" s="8">
        <v>22</v>
      </c>
      <c r="B30" s="1" t="s">
        <v>105</v>
      </c>
      <c r="C30" s="51">
        <f>[1]MePDCL!C15</f>
        <v>6.7619999999999996</v>
      </c>
      <c r="D30" s="51">
        <f>[1]MePDCL!D15</f>
        <v>0</v>
      </c>
      <c r="E30" s="37">
        <f>[1]MePDCL!E15</f>
        <v>5.2743599999999988</v>
      </c>
      <c r="F30" s="51">
        <f>[1]MePDCL!F15</f>
        <v>1.1579999999999999</v>
      </c>
      <c r="G30" s="38"/>
      <c r="H30" s="333">
        <f>[1]MePDCL!H15</f>
        <v>13.194359999999998</v>
      </c>
      <c r="I30" s="51">
        <f>[1]MePDCL!I15</f>
        <v>0.45</v>
      </c>
      <c r="J30" s="38"/>
      <c r="K30" s="38"/>
      <c r="L30" s="38"/>
      <c r="M30" s="38"/>
      <c r="N30" s="191">
        <f t="shared" si="0"/>
        <v>13.644359999999997</v>
      </c>
      <c r="O30" s="118">
        <f>N30</f>
        <v>13.644359999999997</v>
      </c>
    </row>
    <row r="31" spans="1:15">
      <c r="A31" s="8">
        <v>23</v>
      </c>
      <c r="B31" s="1" t="s">
        <v>146</v>
      </c>
      <c r="C31" s="38">
        <v>12.08</v>
      </c>
      <c r="D31" s="38"/>
      <c r="E31" s="37">
        <f t="shared" ref="E31" si="3">C31*78/100</f>
        <v>9.4223999999999997</v>
      </c>
      <c r="F31" s="38">
        <v>1.05</v>
      </c>
      <c r="G31" s="38"/>
      <c r="H31" s="333">
        <f t="shared" si="1"/>
        <v>22.552400000000002</v>
      </c>
      <c r="I31" s="38">
        <v>0.5</v>
      </c>
      <c r="J31" s="38"/>
      <c r="K31" s="38"/>
      <c r="L31" s="38"/>
      <c r="M31" s="38"/>
      <c r="N31" s="191">
        <f t="shared" si="0"/>
        <v>23.052400000000002</v>
      </c>
    </row>
    <row r="32" spans="1:15">
      <c r="A32" s="8">
        <v>24</v>
      </c>
      <c r="B32" s="1" t="s">
        <v>106</v>
      </c>
      <c r="C32" s="51">
        <f>[1]MePDCL!C16</f>
        <v>28.116</v>
      </c>
      <c r="D32" s="51">
        <f>[1]MePDCL!D16</f>
        <v>0.82799999999999996</v>
      </c>
      <c r="E32" s="37">
        <f>[1]MePDCL!E16</f>
        <v>21.930480000000003</v>
      </c>
      <c r="F32" s="51">
        <f>[1]MePDCL!F16</f>
        <v>6.161999999999999</v>
      </c>
      <c r="G32" s="38"/>
      <c r="H32" s="333">
        <f>[1]MePDCL!H16</f>
        <v>57.036480000000005</v>
      </c>
      <c r="I32" s="51">
        <f>[1]MePDCL!I16</f>
        <v>1.8</v>
      </c>
      <c r="J32" s="38"/>
      <c r="K32" s="38"/>
      <c r="L32" s="38"/>
      <c r="M32" s="38"/>
      <c r="N32" s="191">
        <f t="shared" si="0"/>
        <v>58.836480000000002</v>
      </c>
      <c r="O32" s="118">
        <f>N32</f>
        <v>58.836480000000002</v>
      </c>
    </row>
    <row r="33" spans="1:15">
      <c r="A33" s="8">
        <v>25</v>
      </c>
      <c r="B33" s="1" t="s">
        <v>107</v>
      </c>
      <c r="C33" s="51">
        <f>[1]MePDCL!C17</f>
        <v>38.700000000000003</v>
      </c>
      <c r="D33" s="51">
        <f>[1]MePDCL!D17</f>
        <v>5.9159999999999995</v>
      </c>
      <c r="E33" s="37">
        <f>[1]MePDCL!E17</f>
        <v>30.186000000000003</v>
      </c>
      <c r="F33" s="51">
        <f>[1]MePDCL!F17</f>
        <v>8.838000000000001</v>
      </c>
      <c r="G33" s="38">
        <f>[1]MePDCL!G17</f>
        <v>0.36</v>
      </c>
      <c r="H33" s="333">
        <f>[1]MePDCL!H17</f>
        <v>84.000000000000014</v>
      </c>
      <c r="I33" s="51">
        <f>[1]MePDCL!I17</f>
        <v>2.4</v>
      </c>
      <c r="J33" s="38"/>
      <c r="K33" s="38"/>
      <c r="L33" s="38"/>
      <c r="M33" s="38"/>
      <c r="N33" s="191">
        <f t="shared" si="0"/>
        <v>86.40000000000002</v>
      </c>
      <c r="O33" s="118">
        <f>N33</f>
        <v>86.40000000000002</v>
      </c>
    </row>
    <row r="34" spans="1:15">
      <c r="A34" s="8">
        <v>26</v>
      </c>
      <c r="B34" s="1" t="s">
        <v>61</v>
      </c>
      <c r="C34" s="337">
        <f>[1]MePDCL!C18</f>
        <v>8.6340000000000003</v>
      </c>
      <c r="D34" s="337">
        <f>[1]MePDCL!D18</f>
        <v>0</v>
      </c>
      <c r="E34" s="37">
        <f>[1]MePDCL!E18</f>
        <v>6.7345200000000007</v>
      </c>
      <c r="F34" s="337">
        <f>[1]MePDCL!F18</f>
        <v>1.9980000000000002</v>
      </c>
      <c r="G34" s="334">
        <f>[1]MePDCL!G18</f>
        <v>0</v>
      </c>
      <c r="H34" s="333">
        <f>[1]MePDCL!H18</f>
        <v>17.366520000000001</v>
      </c>
      <c r="I34" s="337">
        <f>[1]MePDCL!I18</f>
        <v>0.3</v>
      </c>
      <c r="J34" s="334"/>
      <c r="K34" s="334"/>
      <c r="L34" s="334"/>
      <c r="M34" s="334"/>
      <c r="N34" s="191">
        <f t="shared" si="0"/>
        <v>17.666520000000002</v>
      </c>
      <c r="O34" s="118">
        <f>N34</f>
        <v>17.666520000000002</v>
      </c>
    </row>
    <row r="35" spans="1:15">
      <c r="A35" s="8">
        <v>27</v>
      </c>
      <c r="B35" s="1" t="s">
        <v>23</v>
      </c>
      <c r="C35" s="334">
        <v>250.52</v>
      </c>
      <c r="D35" s="334">
        <v>73.86</v>
      </c>
      <c r="E35" s="37">
        <f t="shared" ref="E35:E36" si="4">C35*78/100</f>
        <v>195.40560000000002</v>
      </c>
      <c r="F35" s="334">
        <v>56.3</v>
      </c>
      <c r="G35" s="334">
        <v>10</v>
      </c>
      <c r="H35" s="333">
        <f t="shared" si="1"/>
        <v>586.0856</v>
      </c>
      <c r="I35" s="334">
        <v>3</v>
      </c>
      <c r="J35" s="334"/>
      <c r="K35" s="334"/>
      <c r="L35" s="334"/>
      <c r="M35" s="334"/>
      <c r="N35" s="191">
        <f t="shared" si="0"/>
        <v>589.0856</v>
      </c>
    </row>
    <row r="36" spans="1:15">
      <c r="A36" s="8">
        <v>28</v>
      </c>
      <c r="B36" s="1" t="s">
        <v>24</v>
      </c>
      <c r="C36" s="334">
        <v>184.33</v>
      </c>
      <c r="D36" s="334">
        <v>78.239999999999995</v>
      </c>
      <c r="E36" s="37">
        <f t="shared" si="4"/>
        <v>143.77740000000003</v>
      </c>
      <c r="F36" s="334">
        <v>39.090000000000003</v>
      </c>
      <c r="G36" s="334">
        <v>6</v>
      </c>
      <c r="H36" s="333">
        <f t="shared" si="1"/>
        <v>451.43740000000003</v>
      </c>
      <c r="I36" s="334">
        <v>2</v>
      </c>
      <c r="J36" s="334"/>
      <c r="K36" s="334"/>
      <c r="L36" s="334"/>
      <c r="M36" s="334"/>
      <c r="N36" s="191">
        <f t="shared" si="0"/>
        <v>453.43740000000003</v>
      </c>
    </row>
    <row r="37" spans="1:15">
      <c r="A37" s="8"/>
      <c r="B37" s="335" t="s">
        <v>145</v>
      </c>
      <c r="C37" s="333">
        <f>SUM(C9:C36)</f>
        <v>1320.9640000000002</v>
      </c>
      <c r="D37" s="367">
        <f t="shared" ref="D37:N37" si="5">SUM(D9:D36)</f>
        <v>199.41199999999998</v>
      </c>
      <c r="E37" s="367">
        <f t="shared" si="5"/>
        <v>1030.3519200000003</v>
      </c>
      <c r="F37" s="367">
        <f t="shared" si="5"/>
        <v>258.84799999999996</v>
      </c>
      <c r="G37" s="367">
        <f t="shared" si="5"/>
        <v>16.36</v>
      </c>
      <c r="H37" s="367">
        <f t="shared" si="5"/>
        <v>2825.9359199999999</v>
      </c>
      <c r="I37" s="367">
        <f t="shared" si="5"/>
        <v>36.314</v>
      </c>
      <c r="J37" s="367">
        <f t="shared" si="5"/>
        <v>1.2</v>
      </c>
      <c r="K37" s="367">
        <f t="shared" si="5"/>
        <v>2.4</v>
      </c>
      <c r="L37" s="367">
        <f t="shared" si="5"/>
        <v>0.05</v>
      </c>
      <c r="M37" s="367">
        <f t="shared" si="5"/>
        <v>139.80000000000001</v>
      </c>
      <c r="N37" s="367">
        <f t="shared" si="5"/>
        <v>3005.69992</v>
      </c>
      <c r="O37" s="272">
        <f>SUM(O9:O36)</f>
        <v>1143.41292</v>
      </c>
    </row>
    <row r="38" spans="1:15" ht="18.75" customHeight="1">
      <c r="A38" s="559" t="s">
        <v>22</v>
      </c>
      <c r="B38" s="559"/>
      <c r="C38" s="559"/>
      <c r="D38" s="559"/>
      <c r="E38" s="559"/>
      <c r="F38" s="559"/>
      <c r="G38" s="559"/>
      <c r="H38" s="559"/>
      <c r="I38" s="559"/>
      <c r="J38" s="559"/>
      <c r="K38" s="559"/>
      <c r="L38" s="559"/>
      <c r="M38" s="559"/>
      <c r="N38" s="559"/>
    </row>
    <row r="39" spans="1:15">
      <c r="A39" s="336"/>
      <c r="B39" s="336"/>
      <c r="C39" s="336"/>
      <c r="D39" s="336"/>
      <c r="E39" s="336"/>
      <c r="F39" s="336"/>
      <c r="G39" s="336"/>
      <c r="H39" s="336"/>
      <c r="I39" s="336"/>
      <c r="J39" s="336"/>
      <c r="K39" s="336"/>
      <c r="L39" s="336"/>
      <c r="M39" s="336"/>
      <c r="N39" s="336"/>
    </row>
    <row r="40" spans="1:15">
      <c r="A40" s="336"/>
      <c r="B40" s="336"/>
      <c r="C40" s="336"/>
      <c r="D40" s="336"/>
      <c r="E40" s="336"/>
      <c r="F40" s="336"/>
      <c r="G40" s="336"/>
      <c r="H40" s="336"/>
      <c r="I40" s="336"/>
      <c r="J40" s="336"/>
      <c r="K40" s="336"/>
      <c r="L40" s="336"/>
      <c r="M40" s="336"/>
      <c r="N40" s="336"/>
    </row>
    <row r="41" spans="1:15" ht="15" customHeight="1">
      <c r="A41" s="576" t="s">
        <v>566</v>
      </c>
      <c r="B41" s="576"/>
      <c r="C41" s="576"/>
      <c r="D41" s="576"/>
      <c r="E41" s="576"/>
      <c r="F41" s="576"/>
      <c r="G41" s="576"/>
      <c r="H41" s="576"/>
      <c r="I41" s="576"/>
      <c r="J41" s="576"/>
      <c r="K41" s="576"/>
      <c r="L41" s="576"/>
      <c r="M41" s="576"/>
      <c r="N41" s="576"/>
    </row>
    <row r="42" spans="1:15" ht="15" customHeight="1">
      <c r="A42" s="576" t="s">
        <v>98</v>
      </c>
      <c r="B42" s="576"/>
      <c r="C42" s="576"/>
      <c r="D42" s="576"/>
      <c r="E42" s="576"/>
      <c r="F42" s="576"/>
      <c r="G42" s="576"/>
      <c r="H42" s="576"/>
      <c r="I42" s="576"/>
      <c r="J42" s="576"/>
      <c r="K42" s="576"/>
      <c r="L42" s="576"/>
      <c r="M42" s="576"/>
      <c r="N42" s="576"/>
    </row>
    <row r="43" spans="1:15">
      <c r="N43" s="5" t="s">
        <v>65</v>
      </c>
    </row>
    <row r="44" spans="1:15" ht="38.25">
      <c r="A44" s="335" t="s">
        <v>44</v>
      </c>
      <c r="B44" s="335" t="s">
        <v>2</v>
      </c>
      <c r="C44" s="335" t="s">
        <v>45</v>
      </c>
      <c r="D44" s="335" t="s">
        <v>46</v>
      </c>
      <c r="E44" s="335" t="s">
        <v>47</v>
      </c>
      <c r="F44" s="335" t="s">
        <v>48</v>
      </c>
      <c r="G44" s="335" t="s">
        <v>49</v>
      </c>
      <c r="H44" s="335" t="s">
        <v>14</v>
      </c>
      <c r="I44" s="335" t="s">
        <v>50</v>
      </c>
      <c r="J44" s="335" t="s">
        <v>51</v>
      </c>
      <c r="K44" s="335" t="s">
        <v>52</v>
      </c>
      <c r="L44" s="335" t="s">
        <v>53</v>
      </c>
      <c r="M44" s="190" t="s">
        <v>147</v>
      </c>
      <c r="N44" s="335" t="s">
        <v>14</v>
      </c>
    </row>
    <row r="45" spans="1:15" ht="25.5">
      <c r="A45" s="335">
        <v>1</v>
      </c>
      <c r="B45" s="335">
        <v>2</v>
      </c>
      <c r="C45" s="335">
        <v>3</v>
      </c>
      <c r="D45" s="335">
        <v>5</v>
      </c>
      <c r="E45" s="335">
        <v>6</v>
      </c>
      <c r="F45" s="335">
        <v>7</v>
      </c>
      <c r="G45" s="189">
        <v>8</v>
      </c>
      <c r="H45" s="335" t="s">
        <v>54</v>
      </c>
      <c r="I45" s="335">
        <v>10</v>
      </c>
      <c r="J45" s="335">
        <v>11</v>
      </c>
      <c r="K45" s="335">
        <v>12</v>
      </c>
      <c r="L45" s="335">
        <v>13</v>
      </c>
      <c r="M45" s="190">
        <v>14</v>
      </c>
      <c r="N45" s="335">
        <v>14</v>
      </c>
    </row>
    <row r="46" spans="1:15">
      <c r="A46" s="4"/>
      <c r="B46" s="35" t="s">
        <v>142</v>
      </c>
      <c r="C46" s="333">
        <f t="shared" ref="C46:N46" si="6">C37</f>
        <v>1320.9640000000002</v>
      </c>
      <c r="D46" s="333">
        <f t="shared" si="6"/>
        <v>199.41199999999998</v>
      </c>
      <c r="E46" s="333">
        <f t="shared" si="6"/>
        <v>1030.3519200000003</v>
      </c>
      <c r="F46" s="333">
        <f t="shared" si="6"/>
        <v>258.84799999999996</v>
      </c>
      <c r="G46" s="333">
        <f t="shared" si="6"/>
        <v>16.36</v>
      </c>
      <c r="H46" s="333">
        <f t="shared" si="6"/>
        <v>2825.9359199999999</v>
      </c>
      <c r="I46" s="333">
        <f t="shared" si="6"/>
        <v>36.314</v>
      </c>
      <c r="J46" s="333">
        <f t="shared" si="6"/>
        <v>1.2</v>
      </c>
      <c r="K46" s="333">
        <f t="shared" si="6"/>
        <v>2.4</v>
      </c>
      <c r="L46" s="333">
        <f t="shared" si="6"/>
        <v>0.05</v>
      </c>
      <c r="M46" s="333">
        <f t="shared" si="6"/>
        <v>139.80000000000001</v>
      </c>
      <c r="N46" s="333">
        <f t="shared" si="6"/>
        <v>3005.69992</v>
      </c>
    </row>
    <row r="47" spans="1:15">
      <c r="A47" s="8">
        <v>29</v>
      </c>
      <c r="B47" s="1" t="s">
        <v>25</v>
      </c>
      <c r="C47" s="334">
        <v>131.1</v>
      </c>
      <c r="D47" s="334">
        <v>46.38</v>
      </c>
      <c r="E47" s="37">
        <f t="shared" ref="E47:E68" si="7">C47*78/100</f>
        <v>102.258</v>
      </c>
      <c r="F47" s="334">
        <v>33.200000000000003</v>
      </c>
      <c r="G47" s="334">
        <v>5</v>
      </c>
      <c r="H47" s="333">
        <f>SUM(C47:G47)</f>
        <v>317.93799999999999</v>
      </c>
      <c r="I47" s="334">
        <v>2.5</v>
      </c>
      <c r="J47" s="334"/>
      <c r="K47" s="334"/>
      <c r="L47" s="334"/>
      <c r="M47" s="334"/>
      <c r="N47" s="191">
        <f>SUM(H47:M47)</f>
        <v>320.43799999999999</v>
      </c>
    </row>
    <row r="48" spans="1:15">
      <c r="A48" s="8">
        <v>30</v>
      </c>
      <c r="B48" s="1" t="s">
        <v>26</v>
      </c>
      <c r="C48" s="334">
        <v>160.29</v>
      </c>
      <c r="D48" s="334">
        <v>61.43</v>
      </c>
      <c r="E48" s="37">
        <f t="shared" si="7"/>
        <v>125.02619999999999</v>
      </c>
      <c r="F48" s="334">
        <v>34.65</v>
      </c>
      <c r="G48" s="334">
        <v>5</v>
      </c>
      <c r="H48" s="333">
        <f t="shared" ref="H48:H69" si="8">SUM(C48:G48)</f>
        <v>386.39619999999996</v>
      </c>
      <c r="I48" s="334">
        <v>2.5</v>
      </c>
      <c r="J48" s="334"/>
      <c r="K48" s="334"/>
      <c r="L48" s="334"/>
      <c r="M48" s="334"/>
      <c r="N48" s="191">
        <f>SUM(H48:M48)</f>
        <v>388.89619999999996</v>
      </c>
    </row>
    <row r="49" spans="1:14">
      <c r="A49" s="8">
        <v>31</v>
      </c>
      <c r="B49" s="1" t="s">
        <v>27</v>
      </c>
      <c r="C49" s="334">
        <v>265.99</v>
      </c>
      <c r="D49" s="334">
        <v>72.89</v>
      </c>
      <c r="E49" s="37">
        <f t="shared" si="7"/>
        <v>207.47220000000002</v>
      </c>
      <c r="F49" s="334">
        <v>59.69</v>
      </c>
      <c r="G49" s="334">
        <v>10</v>
      </c>
      <c r="H49" s="333">
        <f t="shared" si="8"/>
        <v>616.04220000000009</v>
      </c>
      <c r="I49" s="334">
        <v>4</v>
      </c>
      <c r="J49" s="334"/>
      <c r="K49" s="334"/>
      <c r="L49" s="334"/>
      <c r="M49" s="334"/>
      <c r="N49" s="191">
        <f t="shared" ref="N49:N71" si="9">SUM(H49:M49)</f>
        <v>620.04220000000009</v>
      </c>
    </row>
    <row r="50" spans="1:14">
      <c r="A50" s="8">
        <v>32</v>
      </c>
      <c r="B50" s="1" t="s">
        <v>28</v>
      </c>
      <c r="C50" s="334">
        <v>174.72</v>
      </c>
      <c r="D50" s="334">
        <v>53.64</v>
      </c>
      <c r="E50" s="37">
        <f t="shared" si="7"/>
        <v>136.2816</v>
      </c>
      <c r="F50" s="334">
        <v>39.14</v>
      </c>
      <c r="G50" s="334">
        <v>4</v>
      </c>
      <c r="H50" s="333">
        <f t="shared" si="8"/>
        <v>407.78160000000003</v>
      </c>
      <c r="I50" s="334">
        <v>3</v>
      </c>
      <c r="J50" s="334"/>
      <c r="K50" s="334"/>
      <c r="L50" s="334"/>
      <c r="M50" s="334"/>
      <c r="N50" s="191">
        <f t="shared" si="9"/>
        <v>410.78160000000003</v>
      </c>
    </row>
    <row r="51" spans="1:14">
      <c r="A51" s="8">
        <v>33</v>
      </c>
      <c r="B51" s="1" t="s">
        <v>29</v>
      </c>
      <c r="C51" s="334">
        <v>55.81</v>
      </c>
      <c r="D51" s="334">
        <v>29.92</v>
      </c>
      <c r="E51" s="37">
        <f t="shared" si="7"/>
        <v>43.531800000000004</v>
      </c>
      <c r="F51" s="334">
        <v>12.62</v>
      </c>
      <c r="G51" s="334">
        <v>2</v>
      </c>
      <c r="H51" s="333">
        <f t="shared" si="8"/>
        <v>143.8818</v>
      </c>
      <c r="I51" s="334">
        <v>2</v>
      </c>
      <c r="J51" s="334"/>
      <c r="K51" s="334"/>
      <c r="L51" s="334">
        <v>0.1</v>
      </c>
      <c r="M51" s="334"/>
      <c r="N51" s="191">
        <f t="shared" si="9"/>
        <v>145.98179999999999</v>
      </c>
    </row>
    <row r="52" spans="1:14">
      <c r="A52" s="8">
        <v>34</v>
      </c>
      <c r="B52" s="1" t="s">
        <v>143</v>
      </c>
      <c r="C52" s="334">
        <v>92.05</v>
      </c>
      <c r="D52" s="334">
        <v>7.15</v>
      </c>
      <c r="E52" s="37">
        <f t="shared" si="7"/>
        <v>71.798999999999992</v>
      </c>
      <c r="F52" s="334">
        <v>17</v>
      </c>
      <c r="G52" s="334">
        <v>2</v>
      </c>
      <c r="H52" s="333">
        <f t="shared" si="8"/>
        <v>189.999</v>
      </c>
      <c r="I52" s="334">
        <v>1.5</v>
      </c>
      <c r="J52" s="334"/>
      <c r="K52" s="334"/>
      <c r="L52" s="334"/>
      <c r="M52" s="334"/>
      <c r="N52" s="191">
        <f t="shared" si="9"/>
        <v>191.499</v>
      </c>
    </row>
    <row r="53" spans="1:14">
      <c r="A53" s="8">
        <v>35</v>
      </c>
      <c r="B53" s="1" t="s">
        <v>31</v>
      </c>
      <c r="C53" s="6">
        <v>175.06</v>
      </c>
      <c r="D53" s="6">
        <v>43.66</v>
      </c>
      <c r="E53" s="37">
        <f t="shared" si="7"/>
        <v>136.54679999999999</v>
      </c>
      <c r="F53" s="6">
        <v>40.25</v>
      </c>
      <c r="G53" s="6">
        <v>3</v>
      </c>
      <c r="H53" s="333">
        <f t="shared" si="8"/>
        <v>398.51679999999999</v>
      </c>
      <c r="I53" s="6">
        <v>4</v>
      </c>
      <c r="J53" s="6"/>
      <c r="K53" s="6"/>
      <c r="L53" s="6"/>
      <c r="M53" s="6"/>
      <c r="N53" s="191">
        <f t="shared" si="9"/>
        <v>402.51679999999999</v>
      </c>
    </row>
    <row r="54" spans="1:14">
      <c r="A54" s="8">
        <v>36</v>
      </c>
      <c r="B54" s="1" t="s">
        <v>32</v>
      </c>
      <c r="C54" s="6">
        <v>257.54000000000002</v>
      </c>
      <c r="D54" s="6">
        <v>34.54</v>
      </c>
      <c r="E54" s="37">
        <f t="shared" si="7"/>
        <v>200.88120000000004</v>
      </c>
      <c r="F54" s="6">
        <v>53.92</v>
      </c>
      <c r="G54" s="6">
        <v>3.68</v>
      </c>
      <c r="H54" s="333">
        <f t="shared" si="8"/>
        <v>550.56119999999999</v>
      </c>
      <c r="I54" s="6">
        <v>4</v>
      </c>
      <c r="J54" s="6"/>
      <c r="K54" s="6"/>
      <c r="L54" s="6"/>
      <c r="M54" s="6"/>
      <c r="N54" s="191">
        <f t="shared" si="9"/>
        <v>554.56119999999999</v>
      </c>
    </row>
    <row r="55" spans="1:14">
      <c r="A55" s="8">
        <v>37</v>
      </c>
      <c r="B55" s="1" t="s">
        <v>33</v>
      </c>
      <c r="C55" s="6">
        <v>191.74</v>
      </c>
      <c r="D55" s="6">
        <v>34.96</v>
      </c>
      <c r="E55" s="37">
        <f t="shared" si="7"/>
        <v>149.55720000000002</v>
      </c>
      <c r="F55" s="6">
        <v>52.07</v>
      </c>
      <c r="G55" s="6">
        <v>10</v>
      </c>
      <c r="H55" s="333">
        <f t="shared" si="8"/>
        <v>438.3272</v>
      </c>
      <c r="I55" s="6">
        <v>4</v>
      </c>
      <c r="J55" s="6"/>
      <c r="K55" s="6"/>
      <c r="L55" s="6"/>
      <c r="M55" s="6"/>
      <c r="N55" s="191">
        <f t="shared" si="9"/>
        <v>442.3272</v>
      </c>
    </row>
    <row r="56" spans="1:14">
      <c r="A56" s="8">
        <v>38</v>
      </c>
      <c r="B56" s="1" t="s">
        <v>34</v>
      </c>
      <c r="C56" s="6">
        <v>339.37</v>
      </c>
      <c r="D56" s="6">
        <v>41.76</v>
      </c>
      <c r="E56" s="37">
        <f t="shared" si="7"/>
        <v>264.70859999999999</v>
      </c>
      <c r="F56" s="6">
        <v>80.849999999999994</v>
      </c>
      <c r="G56" s="6">
        <v>2</v>
      </c>
      <c r="H56" s="333">
        <f t="shared" si="8"/>
        <v>728.68860000000006</v>
      </c>
      <c r="I56" s="6">
        <v>4</v>
      </c>
      <c r="J56" s="6"/>
      <c r="K56" s="6"/>
      <c r="L56" s="6">
        <v>0.1</v>
      </c>
      <c r="M56" s="6"/>
      <c r="N56" s="191">
        <f t="shared" si="9"/>
        <v>732.78860000000009</v>
      </c>
    </row>
    <row r="57" spans="1:14">
      <c r="A57" s="8">
        <v>39</v>
      </c>
      <c r="B57" s="1" t="s">
        <v>35</v>
      </c>
      <c r="C57" s="6">
        <v>148.82</v>
      </c>
      <c r="D57" s="6">
        <v>116.7</v>
      </c>
      <c r="E57" s="37">
        <f t="shared" si="7"/>
        <v>116.07959999999999</v>
      </c>
      <c r="F57" s="6">
        <v>35.42</v>
      </c>
      <c r="G57" s="6"/>
      <c r="H57" s="333">
        <f t="shared" si="8"/>
        <v>417.01959999999997</v>
      </c>
      <c r="I57" s="6">
        <v>3</v>
      </c>
      <c r="J57" s="6"/>
      <c r="K57" s="6"/>
      <c r="L57" s="6"/>
      <c r="M57" s="6"/>
      <c r="N57" s="191">
        <f t="shared" si="9"/>
        <v>420.01959999999997</v>
      </c>
    </row>
    <row r="58" spans="1:14">
      <c r="A58" s="8">
        <v>40</v>
      </c>
      <c r="B58" s="1" t="s">
        <v>387</v>
      </c>
      <c r="C58" s="6">
        <v>110.24</v>
      </c>
      <c r="D58" s="6">
        <v>30.11</v>
      </c>
      <c r="E58" s="37">
        <f t="shared" si="7"/>
        <v>85.987199999999987</v>
      </c>
      <c r="F58" s="6">
        <v>22.04</v>
      </c>
      <c r="G58" s="6"/>
      <c r="H58" s="333">
        <f t="shared" si="8"/>
        <v>248.37719999999999</v>
      </c>
      <c r="I58" s="6">
        <v>3</v>
      </c>
      <c r="J58" s="6"/>
      <c r="K58" s="6"/>
      <c r="L58" s="6"/>
      <c r="M58" s="6"/>
      <c r="N58" s="191">
        <f t="shared" si="9"/>
        <v>251.37719999999999</v>
      </c>
    </row>
    <row r="59" spans="1:14">
      <c r="A59" s="8">
        <v>41</v>
      </c>
      <c r="B59" s="2" t="s">
        <v>36</v>
      </c>
      <c r="C59" s="6">
        <v>59.74</v>
      </c>
      <c r="D59" s="6">
        <v>32.549999999999997</v>
      </c>
      <c r="E59" s="37">
        <f t="shared" si="7"/>
        <v>46.597200000000001</v>
      </c>
      <c r="F59" s="6">
        <v>11.78</v>
      </c>
      <c r="G59" s="6">
        <v>1</v>
      </c>
      <c r="H59" s="333">
        <f t="shared" si="8"/>
        <v>151.66720000000001</v>
      </c>
      <c r="I59" s="6">
        <v>2</v>
      </c>
      <c r="J59" s="6"/>
      <c r="K59" s="6"/>
      <c r="L59" s="6"/>
      <c r="M59" s="6"/>
      <c r="N59" s="191">
        <f t="shared" si="9"/>
        <v>153.66720000000001</v>
      </c>
    </row>
    <row r="60" spans="1:14">
      <c r="A60" s="8">
        <v>42</v>
      </c>
      <c r="B60" s="34" t="s">
        <v>63</v>
      </c>
      <c r="C60" s="6">
        <v>117.31</v>
      </c>
      <c r="D60" s="6">
        <v>53.93</v>
      </c>
      <c r="E60" s="37">
        <f t="shared" si="7"/>
        <v>91.501800000000003</v>
      </c>
      <c r="F60" s="6">
        <v>21.64</v>
      </c>
      <c r="G60" s="6">
        <v>1.75</v>
      </c>
      <c r="H60" s="333">
        <f t="shared" si="8"/>
        <v>286.1318</v>
      </c>
      <c r="I60" s="6">
        <v>3</v>
      </c>
      <c r="J60" s="6"/>
      <c r="K60" s="6"/>
      <c r="L60" s="6"/>
      <c r="M60" s="6"/>
      <c r="N60" s="191">
        <f t="shared" si="9"/>
        <v>289.1318</v>
      </c>
    </row>
    <row r="61" spans="1:14">
      <c r="A61" s="8">
        <v>43</v>
      </c>
      <c r="B61" s="1" t="s">
        <v>37</v>
      </c>
      <c r="C61" s="6">
        <v>77.16</v>
      </c>
      <c r="D61" s="6">
        <v>40.57</v>
      </c>
      <c r="E61" s="37">
        <f t="shared" si="7"/>
        <v>60.184799999999996</v>
      </c>
      <c r="F61" s="6">
        <v>16.27</v>
      </c>
      <c r="G61" s="6">
        <v>1</v>
      </c>
      <c r="H61" s="333">
        <f t="shared" si="8"/>
        <v>195.1848</v>
      </c>
      <c r="I61" s="6">
        <v>2.5</v>
      </c>
      <c r="J61" s="6"/>
      <c r="K61" s="6"/>
      <c r="L61" s="6">
        <v>0.1</v>
      </c>
      <c r="M61" s="6"/>
      <c r="N61" s="191">
        <f t="shared" si="9"/>
        <v>197.78479999999999</v>
      </c>
    </row>
    <row r="62" spans="1:14">
      <c r="A62" s="8">
        <v>44</v>
      </c>
      <c r="B62" s="1" t="s">
        <v>290</v>
      </c>
      <c r="C62" s="51">
        <v>40.020000000000003</v>
      </c>
      <c r="D62" s="51">
        <v>6.42</v>
      </c>
      <c r="E62" s="37">
        <f t="shared" si="7"/>
        <v>31.215600000000006</v>
      </c>
      <c r="F62" s="51">
        <v>7.03</v>
      </c>
      <c r="G62" s="51">
        <v>0.5</v>
      </c>
      <c r="H62" s="333">
        <f t="shared" si="8"/>
        <v>85.185600000000008</v>
      </c>
      <c r="I62" s="51">
        <v>1.5</v>
      </c>
      <c r="J62" s="51"/>
      <c r="K62" s="51"/>
      <c r="L62" s="51"/>
      <c r="M62" s="4"/>
      <c r="N62" s="191">
        <f t="shared" si="9"/>
        <v>86.685600000000008</v>
      </c>
    </row>
    <row r="63" spans="1:14">
      <c r="A63" s="8">
        <v>45</v>
      </c>
      <c r="B63" s="1" t="s">
        <v>38</v>
      </c>
      <c r="C63" s="6">
        <v>32.700000000000003</v>
      </c>
      <c r="D63" s="6">
        <v>5.01</v>
      </c>
      <c r="E63" s="37">
        <f t="shared" si="7"/>
        <v>25.506000000000004</v>
      </c>
      <c r="F63" s="6">
        <v>6.2</v>
      </c>
      <c r="G63" s="6"/>
      <c r="H63" s="333">
        <f t="shared" si="8"/>
        <v>69.416000000000011</v>
      </c>
      <c r="I63" s="6">
        <v>1.5</v>
      </c>
      <c r="J63" s="6"/>
      <c r="K63" s="6"/>
      <c r="L63" s="6"/>
      <c r="M63" s="6"/>
      <c r="N63" s="191">
        <f t="shared" si="9"/>
        <v>70.916000000000011</v>
      </c>
    </row>
    <row r="64" spans="1:14">
      <c r="A64" s="8">
        <v>46</v>
      </c>
      <c r="B64" s="1" t="s">
        <v>39</v>
      </c>
      <c r="C64" s="6">
        <v>29.05</v>
      </c>
      <c r="D64" s="6">
        <v>3.14</v>
      </c>
      <c r="E64" s="37">
        <f t="shared" si="7"/>
        <v>22.659000000000002</v>
      </c>
      <c r="F64" s="6">
        <v>5.04</v>
      </c>
      <c r="G64" s="6"/>
      <c r="H64" s="333">
        <f t="shared" si="8"/>
        <v>59.889000000000003</v>
      </c>
      <c r="I64" s="6">
        <v>1</v>
      </c>
      <c r="J64" s="6"/>
      <c r="K64" s="6"/>
      <c r="L64" s="6">
        <v>0.1</v>
      </c>
      <c r="M64" s="6"/>
      <c r="N64" s="191">
        <f t="shared" si="9"/>
        <v>60.989000000000004</v>
      </c>
    </row>
    <row r="65" spans="1:19">
      <c r="A65" s="8">
        <v>47</v>
      </c>
      <c r="B65" s="1" t="s">
        <v>40</v>
      </c>
      <c r="C65" s="6">
        <v>27.75</v>
      </c>
      <c r="D65" s="6">
        <v>4.05</v>
      </c>
      <c r="E65" s="37">
        <f t="shared" si="7"/>
        <v>21.645</v>
      </c>
      <c r="F65" s="6">
        <v>4.63</v>
      </c>
      <c r="G65" s="6"/>
      <c r="H65" s="333">
        <f t="shared" si="8"/>
        <v>58.075000000000003</v>
      </c>
      <c r="I65" s="6">
        <v>1</v>
      </c>
      <c r="J65" s="6"/>
      <c r="K65" s="6"/>
      <c r="L65" s="6"/>
      <c r="M65" s="6"/>
      <c r="N65" s="191">
        <f t="shared" si="9"/>
        <v>59.075000000000003</v>
      </c>
    </row>
    <row r="66" spans="1:19">
      <c r="A66" s="8">
        <v>48</v>
      </c>
      <c r="B66" s="1" t="s">
        <v>41</v>
      </c>
      <c r="C66" s="6">
        <v>30.71</v>
      </c>
      <c r="D66" s="6">
        <v>10.85</v>
      </c>
      <c r="E66" s="37">
        <f t="shared" si="7"/>
        <v>23.953800000000001</v>
      </c>
      <c r="F66" s="6">
        <v>6.24</v>
      </c>
      <c r="G66" s="6"/>
      <c r="H66" s="333">
        <f t="shared" si="8"/>
        <v>71.753799999999998</v>
      </c>
      <c r="I66" s="6">
        <v>1.5</v>
      </c>
      <c r="J66" s="6"/>
      <c r="K66" s="6"/>
      <c r="L66" s="6"/>
      <c r="M66" s="6"/>
      <c r="N66" s="191">
        <f t="shared" si="9"/>
        <v>73.253799999999998</v>
      </c>
    </row>
    <row r="67" spans="1:19">
      <c r="A67" s="8">
        <v>49</v>
      </c>
      <c r="B67" s="1" t="s">
        <v>42</v>
      </c>
      <c r="C67" s="6">
        <v>26.77</v>
      </c>
      <c r="D67" s="6">
        <v>14.52</v>
      </c>
      <c r="E67" s="37">
        <f t="shared" si="7"/>
        <v>20.880600000000001</v>
      </c>
      <c r="F67" s="6">
        <v>5.0599999999999996</v>
      </c>
      <c r="G67" s="6"/>
      <c r="H67" s="333">
        <f t="shared" si="8"/>
        <v>67.230599999999995</v>
      </c>
      <c r="I67" s="6">
        <v>1</v>
      </c>
      <c r="J67" s="6"/>
      <c r="K67" s="6"/>
      <c r="L67" s="6"/>
      <c r="M67" s="6"/>
      <c r="N67" s="191">
        <f t="shared" si="9"/>
        <v>68.230599999999995</v>
      </c>
    </row>
    <row r="68" spans="1:19">
      <c r="A68" s="8">
        <v>50</v>
      </c>
      <c r="B68" s="1" t="s">
        <v>108</v>
      </c>
      <c r="C68" s="51">
        <v>2604.3200000000002</v>
      </c>
      <c r="D68" s="51"/>
      <c r="E68" s="37">
        <f t="shared" si="7"/>
        <v>2031.3696000000002</v>
      </c>
      <c r="F68" s="51">
        <v>142.32</v>
      </c>
      <c r="G68" s="51"/>
      <c r="H68" s="333">
        <f t="shared" si="8"/>
        <v>4778.0096000000003</v>
      </c>
      <c r="I68" s="51">
        <v>40.1</v>
      </c>
      <c r="J68" s="51"/>
      <c r="K68" s="51"/>
      <c r="L68" s="51"/>
      <c r="M68" s="51"/>
      <c r="N68" s="191">
        <f t="shared" si="9"/>
        <v>4818.1096000000007</v>
      </c>
      <c r="O68" s="118"/>
    </row>
    <row r="69" spans="1:19">
      <c r="A69" s="8">
        <v>51</v>
      </c>
      <c r="B69" s="1" t="s">
        <v>144</v>
      </c>
      <c r="C69" s="6">
        <f>[1]MePDCL!$C$20</f>
        <v>101.586</v>
      </c>
      <c r="D69" s="6"/>
      <c r="E69" s="37"/>
      <c r="F69" s="6"/>
      <c r="G69" s="6"/>
      <c r="H69" s="333">
        <f t="shared" si="8"/>
        <v>101.586</v>
      </c>
      <c r="I69" s="6"/>
      <c r="J69" s="6"/>
      <c r="K69" s="6"/>
      <c r="L69" s="6"/>
      <c r="M69" s="6"/>
      <c r="N69" s="191">
        <f t="shared" si="9"/>
        <v>101.586</v>
      </c>
      <c r="O69" s="118"/>
    </row>
    <row r="70" spans="1:19">
      <c r="A70" s="8">
        <v>52</v>
      </c>
      <c r="B70" s="1" t="s">
        <v>632</v>
      </c>
      <c r="C70" s="6"/>
      <c r="D70" s="6"/>
      <c r="E70" s="37"/>
      <c r="F70" s="6"/>
      <c r="G70" s="6"/>
      <c r="H70" s="424">
        <f>1244.09+735.32</f>
        <v>1979.4099999999999</v>
      </c>
      <c r="I70" s="6"/>
      <c r="J70" s="6"/>
      <c r="K70" s="6"/>
      <c r="L70" s="6"/>
      <c r="M70" s="6"/>
      <c r="N70" s="191">
        <f t="shared" si="9"/>
        <v>1979.4099999999999</v>
      </c>
      <c r="O70" s="118"/>
    </row>
    <row r="71" spans="1:19">
      <c r="A71" s="8">
        <v>53</v>
      </c>
      <c r="B71" s="1" t="s">
        <v>621</v>
      </c>
      <c r="C71" s="6"/>
      <c r="D71" s="6"/>
      <c r="E71" s="37"/>
      <c r="F71" s="6"/>
      <c r="G71" s="6"/>
      <c r="H71" s="437">
        <v>562.66</v>
      </c>
      <c r="I71" s="6"/>
      <c r="J71" s="6"/>
      <c r="K71" s="6"/>
      <c r="L71" s="6"/>
      <c r="M71" s="6"/>
      <c r="N71" s="191">
        <f t="shared" si="9"/>
        <v>562.66</v>
      </c>
      <c r="O71" s="118"/>
    </row>
    <row r="72" spans="1:19">
      <c r="A72" s="8"/>
      <c r="B72" s="335" t="s">
        <v>64</v>
      </c>
      <c r="C72" s="7">
        <f>SUM(C46:C71)</f>
        <v>6570.81</v>
      </c>
      <c r="D72" s="7">
        <f t="shared" ref="D72:N72" si="10">SUM(D46:D71)</f>
        <v>943.59199999999987</v>
      </c>
      <c r="E72" s="7">
        <f t="shared" si="10"/>
        <v>5045.9947200000006</v>
      </c>
      <c r="F72" s="7">
        <f t="shared" si="10"/>
        <v>965.90799999999967</v>
      </c>
      <c r="G72" s="7">
        <f t="shared" si="10"/>
        <v>67.289999999999992</v>
      </c>
      <c r="H72" s="7">
        <f t="shared" si="10"/>
        <v>16135.664720000001</v>
      </c>
      <c r="I72" s="7">
        <f t="shared" si="10"/>
        <v>128.91399999999999</v>
      </c>
      <c r="J72" s="7">
        <f t="shared" si="10"/>
        <v>1.2</v>
      </c>
      <c r="K72" s="7">
        <f t="shared" si="10"/>
        <v>2.4</v>
      </c>
      <c r="L72" s="7">
        <f t="shared" si="10"/>
        <v>0.44999999999999996</v>
      </c>
      <c r="M72" s="7">
        <f t="shared" si="10"/>
        <v>139.80000000000001</v>
      </c>
      <c r="N72" s="7">
        <f t="shared" si="10"/>
        <v>16408.42872</v>
      </c>
      <c r="O72" s="118"/>
    </row>
    <row r="73" spans="1:19">
      <c r="A73" s="577"/>
      <c r="B73" s="577"/>
      <c r="C73" s="577"/>
      <c r="D73" s="577"/>
      <c r="E73" s="577"/>
      <c r="F73" s="577"/>
      <c r="G73" s="577"/>
      <c r="H73" s="577"/>
      <c r="I73" s="577"/>
      <c r="J73" s="577"/>
      <c r="K73" s="577"/>
      <c r="L73" s="577"/>
      <c r="M73" s="577"/>
      <c r="N73" s="577"/>
      <c r="O73" s="118"/>
      <c r="Q73" s="118"/>
      <c r="R73" s="118"/>
      <c r="S73" s="118"/>
    </row>
    <row r="74" spans="1:19">
      <c r="C74" s="118"/>
      <c r="E74" s="118"/>
      <c r="F74" s="118"/>
      <c r="S74" s="118"/>
    </row>
    <row r="75" spans="1:19">
      <c r="O75" s="118"/>
      <c r="S75" s="118"/>
    </row>
    <row r="78" spans="1:19">
      <c r="P78">
        <f>1244.09+735.32</f>
        <v>1979.4099999999999</v>
      </c>
    </row>
    <row r="80" spans="1:19">
      <c r="N80" s="118">
        <f>12932.4+0.5</f>
        <v>12932.9</v>
      </c>
    </row>
    <row r="81" spans="14:14">
      <c r="N81" s="118"/>
    </row>
    <row r="82" spans="14:14">
      <c r="N82" s="118">
        <f>N80-N81</f>
        <v>12932.9</v>
      </c>
    </row>
  </sheetData>
  <mergeCells count="7">
    <mergeCell ref="A73:N73"/>
    <mergeCell ref="A42:N42"/>
    <mergeCell ref="A1:N1"/>
    <mergeCell ref="A4:N4"/>
    <mergeCell ref="A5:N5"/>
    <mergeCell ref="A38:N38"/>
    <mergeCell ref="A41:N41"/>
  </mergeCells>
  <printOptions horizontalCentered="1"/>
  <pageMargins left="1.2" right="0.45" top="0.75" bottom="0.75" header="0.3" footer="0.3"/>
  <pageSetup scale="85" orientation="landscape" horizontalDpi="300" verticalDpi="300" r:id="rId1"/>
  <headerFooter>
    <oddFooter>&amp;C9</oddFooter>
  </headerFooter>
  <rowBreaks count="1" manualBreakCount="1">
    <brk id="3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opLeftCell="A3" workbookViewId="0">
      <selection activeCell="E25" sqref="E25"/>
    </sheetView>
  </sheetViews>
  <sheetFormatPr defaultRowHeight="15"/>
  <cols>
    <col min="1" max="1" width="4" customWidth="1"/>
    <col min="2" max="2" width="78.7109375" customWidth="1"/>
    <col min="3" max="3" width="12.28515625" customWidth="1"/>
    <col min="4" max="4" width="12.5703125" customWidth="1"/>
    <col min="5" max="5" width="13" customWidth="1"/>
  </cols>
  <sheetData>
    <row r="1" spans="1:15" ht="18.75" customHeight="1">
      <c r="A1" s="559" t="s">
        <v>22</v>
      </c>
      <c r="B1" s="559"/>
      <c r="C1" s="559"/>
      <c r="D1" s="559"/>
      <c r="E1" s="559"/>
      <c r="F1" s="31"/>
      <c r="G1" s="31"/>
      <c r="H1" s="31"/>
      <c r="I1" s="31"/>
      <c r="J1" s="31"/>
      <c r="K1" s="31"/>
      <c r="L1" s="31"/>
      <c r="M1" s="31"/>
      <c r="N1" s="31"/>
      <c r="O1" s="31"/>
    </row>
    <row r="2" spans="1:15">
      <c r="A2" s="336"/>
      <c r="B2" s="336"/>
      <c r="C2" s="336"/>
      <c r="D2" s="336"/>
      <c r="E2" s="336"/>
      <c r="F2" s="31"/>
      <c r="G2" s="31"/>
      <c r="H2" s="31"/>
      <c r="I2" s="31"/>
      <c r="J2" s="31"/>
      <c r="K2" s="31"/>
      <c r="L2" s="31"/>
      <c r="M2" s="31"/>
      <c r="N2" s="31"/>
      <c r="O2" s="31"/>
    </row>
    <row r="3" spans="1:15">
      <c r="A3" s="336"/>
      <c r="B3" s="336"/>
      <c r="C3" s="336"/>
      <c r="D3" s="336"/>
      <c r="E3" s="336"/>
      <c r="F3" s="31"/>
      <c r="G3" s="31"/>
      <c r="H3" s="31"/>
      <c r="I3" s="31"/>
      <c r="J3" s="31"/>
      <c r="K3" s="31"/>
      <c r="L3" s="31"/>
      <c r="M3" s="31"/>
      <c r="N3" s="31"/>
      <c r="O3" s="31"/>
    </row>
    <row r="4" spans="1:15" ht="15" customHeight="1">
      <c r="A4" s="576" t="s">
        <v>575</v>
      </c>
      <c r="B4" s="576"/>
      <c r="C4" s="576"/>
      <c r="D4" s="576"/>
      <c r="E4" s="576"/>
    </row>
    <row r="5" spans="1:15" ht="15" customHeight="1">
      <c r="A5" s="576" t="s">
        <v>0</v>
      </c>
      <c r="B5" s="576"/>
      <c r="C5" s="576"/>
      <c r="D5" s="576"/>
      <c r="E5" s="576"/>
    </row>
    <row r="6" spans="1:15" ht="15.75">
      <c r="E6" s="9" t="s">
        <v>86</v>
      </c>
    </row>
    <row r="7" spans="1:15" ht="35.25" customHeight="1">
      <c r="A7" s="228" t="s">
        <v>1</v>
      </c>
      <c r="B7" s="228" t="s">
        <v>66</v>
      </c>
      <c r="C7" s="223" t="s">
        <v>440</v>
      </c>
      <c r="D7" s="223" t="s">
        <v>573</v>
      </c>
      <c r="E7" s="223" t="s">
        <v>574</v>
      </c>
    </row>
    <row r="8" spans="1:15">
      <c r="A8" s="192">
        <v>1</v>
      </c>
      <c r="B8" s="192">
        <v>2</v>
      </c>
      <c r="C8" s="193" t="s">
        <v>67</v>
      </c>
      <c r="D8" s="193" t="s">
        <v>68</v>
      </c>
      <c r="E8" s="193" t="s">
        <v>69</v>
      </c>
    </row>
    <row r="9" spans="1:15">
      <c r="A9" s="194">
        <v>1</v>
      </c>
      <c r="B9" s="195" t="s">
        <v>233</v>
      </c>
      <c r="C9" s="3">
        <v>1.98</v>
      </c>
      <c r="D9" s="3">
        <v>1.21</v>
      </c>
      <c r="E9" s="3">
        <f>'AGE12-13'!C73</f>
        <v>2.1700000000000004</v>
      </c>
    </row>
    <row r="10" spans="1:15">
      <c r="A10" s="194">
        <v>2</v>
      </c>
      <c r="B10" s="195" t="s">
        <v>234</v>
      </c>
      <c r="C10" s="3">
        <v>17.489999999999998</v>
      </c>
      <c r="D10" s="3">
        <v>5.13</v>
      </c>
      <c r="E10" s="3">
        <f>'AGE12-13'!D73</f>
        <v>13.447999999999993</v>
      </c>
    </row>
    <row r="11" spans="1:15">
      <c r="A11" s="194">
        <v>3</v>
      </c>
      <c r="B11" s="195" t="s">
        <v>235</v>
      </c>
      <c r="C11" s="3">
        <v>277.2</v>
      </c>
      <c r="D11" s="3">
        <v>226.77</v>
      </c>
      <c r="E11" s="3">
        <f>'AGE12-13'!E73</f>
        <v>277.2</v>
      </c>
    </row>
    <row r="12" spans="1:15" ht="18.75" customHeight="1">
      <c r="A12" s="194">
        <v>4</v>
      </c>
      <c r="B12" s="195" t="s">
        <v>236</v>
      </c>
      <c r="C12" s="3">
        <v>64.2</v>
      </c>
      <c r="D12" s="3">
        <v>84.08</v>
      </c>
      <c r="E12" s="3">
        <f>'AGE12-13'!F73</f>
        <v>44.800000000000011</v>
      </c>
    </row>
    <row r="13" spans="1:15">
      <c r="A13" s="194">
        <v>5</v>
      </c>
      <c r="B13" s="195" t="s">
        <v>237</v>
      </c>
      <c r="C13" s="3">
        <v>147.79</v>
      </c>
      <c r="D13" s="3">
        <v>92.3</v>
      </c>
      <c r="E13" s="3">
        <f>'AGE12-13'!G73</f>
        <v>93.44</v>
      </c>
    </row>
    <row r="14" spans="1:15">
      <c r="A14" s="194">
        <v>6</v>
      </c>
      <c r="B14" s="195" t="s">
        <v>578</v>
      </c>
      <c r="C14" s="3">
        <v>269.89</v>
      </c>
      <c r="D14" s="3">
        <v>178.53</v>
      </c>
      <c r="E14" s="3">
        <f>'AGE12-13'!H73</f>
        <v>239.614</v>
      </c>
    </row>
    <row r="15" spans="1:15">
      <c r="A15" s="194">
        <v>7</v>
      </c>
      <c r="B15" s="195" t="s">
        <v>238</v>
      </c>
      <c r="C15" s="3">
        <v>26.22</v>
      </c>
      <c r="D15" s="3">
        <v>15.01</v>
      </c>
      <c r="E15" s="3">
        <f>'AGE12-13'!I73</f>
        <v>22.170000000000012</v>
      </c>
    </row>
    <row r="16" spans="1:15">
      <c r="A16" s="194">
        <v>8</v>
      </c>
      <c r="B16" s="195" t="s">
        <v>239</v>
      </c>
      <c r="C16" s="3">
        <v>12.46</v>
      </c>
      <c r="D16" s="3">
        <v>8.0299999999999994</v>
      </c>
      <c r="E16" s="3">
        <f>'AGE12-13'!J73</f>
        <v>7.7299999999999942</v>
      </c>
    </row>
    <row r="17" spans="1:6">
      <c r="A17" s="194">
        <v>9</v>
      </c>
      <c r="B17" s="195" t="s">
        <v>240</v>
      </c>
      <c r="C17" s="3">
        <v>16.2</v>
      </c>
      <c r="D17" s="3">
        <v>12.21</v>
      </c>
      <c r="E17" s="3">
        <f>'AGE12-13'!K73</f>
        <v>16.2</v>
      </c>
    </row>
    <row r="18" spans="1:6">
      <c r="A18" s="194">
        <v>10</v>
      </c>
      <c r="B18" s="195" t="s">
        <v>241</v>
      </c>
      <c r="C18" s="3">
        <v>4.42</v>
      </c>
      <c r="D18" s="3">
        <v>3.18</v>
      </c>
      <c r="E18" s="3">
        <f>'AGE12-13'!L73</f>
        <v>3.8580000000000001</v>
      </c>
    </row>
    <row r="19" spans="1:6">
      <c r="A19" s="194">
        <v>11</v>
      </c>
      <c r="B19" s="195" t="s">
        <v>242</v>
      </c>
      <c r="C19" s="3">
        <v>3.33</v>
      </c>
      <c r="D19" s="3">
        <v>2.16</v>
      </c>
      <c r="E19" s="3">
        <f>'AGE12-13'!M73</f>
        <v>2.8</v>
      </c>
    </row>
    <row r="20" spans="1:6">
      <c r="A20" s="194">
        <v>12</v>
      </c>
      <c r="B20" s="195" t="s">
        <v>243</v>
      </c>
      <c r="C20" s="3">
        <v>48.75</v>
      </c>
      <c r="D20" s="3">
        <v>50.4</v>
      </c>
      <c r="E20" s="3">
        <f>'AGE12-13'!N73</f>
        <v>56.460000000000015</v>
      </c>
    </row>
    <row r="21" spans="1:6">
      <c r="A21" s="194">
        <v>13</v>
      </c>
      <c r="B21" s="195" t="s">
        <v>13</v>
      </c>
      <c r="C21" s="3">
        <v>17.100000000000001</v>
      </c>
      <c r="D21" s="3">
        <v>5.76</v>
      </c>
      <c r="E21" s="3">
        <f>'AGE12-13'!O73</f>
        <v>9.3000000000000007</v>
      </c>
    </row>
    <row r="22" spans="1:6">
      <c r="A22" s="194">
        <v>14</v>
      </c>
      <c r="B22" s="195" t="s">
        <v>622</v>
      </c>
      <c r="C22" s="3">
        <v>80.87</v>
      </c>
      <c r="D22" s="3">
        <v>91.02</v>
      </c>
      <c r="E22" s="3">
        <f>'AGE12-13'!P73</f>
        <v>99.47</v>
      </c>
    </row>
    <row r="23" spans="1:6">
      <c r="A23" s="194"/>
      <c r="B23" s="186" t="s">
        <v>244</v>
      </c>
      <c r="C23" s="121">
        <f t="shared" ref="C23" si="0">SUM(C9:C22)</f>
        <v>987.90000000000009</v>
      </c>
      <c r="D23" s="121">
        <f t="shared" ref="D23:E23" si="1">SUM(D9:D22)</f>
        <v>775.78999999999985</v>
      </c>
      <c r="E23" s="121">
        <f t="shared" si="1"/>
        <v>888.66</v>
      </c>
    </row>
    <row r="24" spans="1:6">
      <c r="A24" s="194"/>
      <c r="B24" s="195" t="s">
        <v>84</v>
      </c>
      <c r="C24" s="3">
        <v>39.799999999999997</v>
      </c>
      <c r="D24" s="3">
        <v>15.13</v>
      </c>
      <c r="E24" s="3">
        <v>27.46</v>
      </c>
    </row>
    <row r="25" spans="1:6">
      <c r="A25" s="194"/>
      <c r="B25" s="186" t="s">
        <v>14</v>
      </c>
      <c r="C25" s="121">
        <v>948.09</v>
      </c>
      <c r="D25" s="121">
        <f>D23-D24</f>
        <v>760.65999999999985</v>
      </c>
      <c r="E25" s="121">
        <f>E23-E24</f>
        <v>861.19999999999993</v>
      </c>
    </row>
    <row r="27" spans="1:6">
      <c r="F27" s="118">
        <f>E24+EMPCST8!E25</f>
        <v>407.21999999999997</v>
      </c>
    </row>
  </sheetData>
  <mergeCells count="3">
    <mergeCell ref="A1:E1"/>
    <mergeCell ref="A4:E4"/>
    <mergeCell ref="A5:E5"/>
  </mergeCells>
  <printOptions horizontalCentered="1"/>
  <pageMargins left="1.2" right="0.95" top="1" bottom="1" header="0.3" footer="0.3"/>
  <pageSetup scale="90" orientation="landscape" horizontalDpi="300" verticalDpi="300" r:id="rId1"/>
  <headerFooter>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topLeftCell="A61" workbookViewId="0">
      <selection activeCell="B75" sqref="B75:D77"/>
    </sheetView>
  </sheetViews>
  <sheetFormatPr defaultRowHeight="15"/>
  <cols>
    <col min="1" max="1" width="5" customWidth="1"/>
    <col min="2" max="2" width="26.5703125" customWidth="1"/>
    <col min="3" max="3" width="7.140625" customWidth="1"/>
    <col min="4" max="4" width="7.85546875" customWidth="1"/>
    <col min="5" max="5" width="8.85546875" customWidth="1"/>
    <col min="6" max="6" width="8.7109375" customWidth="1"/>
    <col min="7" max="7" width="8.5703125" customWidth="1"/>
    <col min="8" max="8" width="7.85546875" customWidth="1"/>
    <col min="9" max="9" width="7.42578125" customWidth="1"/>
    <col min="10" max="10" width="8.28515625" customWidth="1"/>
    <col min="11" max="11" width="6.5703125" customWidth="1"/>
    <col min="12" max="12" width="8.140625" customWidth="1"/>
    <col min="13" max="13" width="7.7109375" customWidth="1"/>
    <col min="14" max="14" width="8.140625" customWidth="1"/>
    <col min="15" max="15" width="7.85546875" customWidth="1"/>
    <col min="16" max="16" width="7" customWidth="1"/>
    <col min="17" max="17" width="9.42578125" customWidth="1"/>
  </cols>
  <sheetData>
    <row r="1" spans="1:18" ht="18.75" customHeight="1">
      <c r="A1" s="559" t="s">
        <v>22</v>
      </c>
      <c r="B1" s="559"/>
      <c r="C1" s="559"/>
      <c r="D1" s="559"/>
      <c r="E1" s="559"/>
      <c r="F1" s="559"/>
      <c r="G1" s="559"/>
      <c r="H1" s="559"/>
      <c r="I1" s="559"/>
      <c r="J1" s="559"/>
      <c r="K1" s="559"/>
      <c r="L1" s="559"/>
      <c r="M1" s="559"/>
      <c r="N1" s="559"/>
      <c r="O1" s="559"/>
      <c r="P1" s="559"/>
      <c r="Q1" s="559"/>
    </row>
    <row r="2" spans="1:18">
      <c r="A2" s="331"/>
      <c r="B2" s="331"/>
      <c r="C2" s="331"/>
      <c r="D2" s="331"/>
      <c r="E2" s="331"/>
      <c r="F2" s="331"/>
      <c r="G2" s="331"/>
      <c r="H2" s="331"/>
      <c r="I2" s="331"/>
      <c r="J2" s="331"/>
      <c r="K2" s="331"/>
      <c r="L2" s="331"/>
      <c r="M2" s="331"/>
      <c r="N2" s="331"/>
      <c r="O2" s="331"/>
      <c r="P2" s="331"/>
      <c r="Q2" s="331"/>
    </row>
    <row r="3" spans="1:18" ht="15" customHeight="1">
      <c r="A3" s="576" t="s">
        <v>575</v>
      </c>
      <c r="B3" s="576"/>
      <c r="C3" s="576"/>
      <c r="D3" s="576"/>
      <c r="E3" s="576"/>
      <c r="F3" s="535"/>
      <c r="G3" s="535"/>
      <c r="H3" s="535"/>
      <c r="I3" s="535"/>
      <c r="J3" s="535"/>
      <c r="K3" s="535"/>
      <c r="L3" s="535"/>
      <c r="M3" s="535"/>
      <c r="N3" s="535"/>
      <c r="O3" s="535"/>
      <c r="P3" s="535"/>
      <c r="Q3" s="535"/>
    </row>
    <row r="4" spans="1:18" ht="15" customHeight="1">
      <c r="A4" s="576" t="s">
        <v>0</v>
      </c>
      <c r="B4" s="576"/>
      <c r="C4" s="576"/>
      <c r="D4" s="576"/>
      <c r="E4" s="576"/>
      <c r="F4" s="535"/>
      <c r="G4" s="535"/>
      <c r="H4" s="535"/>
      <c r="I4" s="535"/>
      <c r="J4" s="535"/>
      <c r="K4" s="535"/>
      <c r="L4" s="535"/>
      <c r="M4" s="535"/>
      <c r="N4" s="535"/>
      <c r="O4" s="535"/>
      <c r="P4" s="535"/>
      <c r="Q4" s="535"/>
    </row>
    <row r="5" spans="1:18" ht="15" customHeight="1">
      <c r="P5" s="578" t="s">
        <v>43</v>
      </c>
      <c r="Q5" s="549"/>
    </row>
    <row r="6" spans="1:18" ht="15" customHeight="1">
      <c r="A6" s="529" t="s">
        <v>1</v>
      </c>
      <c r="B6" s="529" t="s">
        <v>2</v>
      </c>
      <c r="C6" s="529" t="s">
        <v>3</v>
      </c>
      <c r="D6" s="529" t="s">
        <v>148</v>
      </c>
      <c r="E6" s="529" t="s">
        <v>4</v>
      </c>
      <c r="F6" s="529" t="s">
        <v>5</v>
      </c>
      <c r="G6" s="529" t="s">
        <v>6</v>
      </c>
      <c r="H6" s="579" t="s">
        <v>578</v>
      </c>
      <c r="I6" s="529" t="s">
        <v>7</v>
      </c>
      <c r="J6" s="582" t="s">
        <v>8</v>
      </c>
      <c r="K6" s="529" t="s">
        <v>9</v>
      </c>
      <c r="L6" s="528" t="s">
        <v>357</v>
      </c>
      <c r="M6" s="582" t="s">
        <v>11</v>
      </c>
      <c r="N6" s="529" t="s">
        <v>12</v>
      </c>
      <c r="O6" s="582" t="s">
        <v>13</v>
      </c>
      <c r="P6" s="582" t="s">
        <v>149</v>
      </c>
      <c r="Q6" s="529" t="s">
        <v>14</v>
      </c>
    </row>
    <row r="7" spans="1:18">
      <c r="A7" s="529"/>
      <c r="B7" s="529"/>
      <c r="C7" s="529"/>
      <c r="D7" s="529"/>
      <c r="E7" s="529"/>
      <c r="F7" s="529"/>
      <c r="G7" s="529"/>
      <c r="H7" s="580"/>
      <c r="I7" s="529"/>
      <c r="J7" s="582"/>
      <c r="K7" s="529"/>
      <c r="L7" s="528"/>
      <c r="M7" s="582"/>
      <c r="N7" s="529"/>
      <c r="O7" s="582"/>
      <c r="P7" s="582"/>
      <c r="Q7" s="582"/>
    </row>
    <row r="8" spans="1:18">
      <c r="A8" s="529"/>
      <c r="B8" s="529"/>
      <c r="C8" s="529"/>
      <c r="D8" s="529"/>
      <c r="E8" s="529"/>
      <c r="F8" s="529"/>
      <c r="G8" s="529"/>
      <c r="H8" s="580"/>
      <c r="I8" s="529"/>
      <c r="J8" s="582"/>
      <c r="K8" s="529"/>
      <c r="L8" s="528"/>
      <c r="M8" s="582"/>
      <c r="N8" s="529"/>
      <c r="O8" s="582"/>
      <c r="P8" s="582"/>
      <c r="Q8" s="582"/>
    </row>
    <row r="9" spans="1:18" ht="21.75" customHeight="1">
      <c r="A9" s="529"/>
      <c r="B9" s="529"/>
      <c r="C9" s="529"/>
      <c r="D9" s="529"/>
      <c r="E9" s="529"/>
      <c r="F9" s="529"/>
      <c r="G9" s="529"/>
      <c r="H9" s="581"/>
      <c r="I9" s="529"/>
      <c r="J9" s="582"/>
      <c r="K9" s="529"/>
      <c r="L9" s="528"/>
      <c r="M9" s="582"/>
      <c r="N9" s="529"/>
      <c r="O9" s="582"/>
      <c r="P9" s="582"/>
      <c r="Q9" s="582"/>
    </row>
    <row r="10" spans="1:18">
      <c r="A10" s="23">
        <v>1</v>
      </c>
      <c r="B10" s="23">
        <v>2</v>
      </c>
      <c r="C10" s="23">
        <v>3</v>
      </c>
      <c r="D10" s="23">
        <v>4</v>
      </c>
      <c r="E10" s="23">
        <v>5</v>
      </c>
      <c r="F10" s="23">
        <v>6</v>
      </c>
      <c r="G10" s="23">
        <v>7</v>
      </c>
      <c r="H10" s="23" t="s">
        <v>356</v>
      </c>
      <c r="I10" s="23">
        <v>9</v>
      </c>
      <c r="J10" s="23">
        <v>10</v>
      </c>
      <c r="K10" s="23">
        <v>11</v>
      </c>
      <c r="L10" s="23">
        <v>12</v>
      </c>
      <c r="M10" s="23">
        <v>13</v>
      </c>
      <c r="N10" s="23">
        <v>14</v>
      </c>
      <c r="O10" s="23">
        <v>15</v>
      </c>
      <c r="P10" s="23">
        <v>16</v>
      </c>
      <c r="Q10" s="23">
        <v>17</v>
      </c>
    </row>
    <row r="11" spans="1:18">
      <c r="A11" s="8">
        <v>1</v>
      </c>
      <c r="B11" s="1" t="s">
        <v>15</v>
      </c>
      <c r="C11" s="46">
        <v>0.45</v>
      </c>
      <c r="D11" s="46">
        <v>0.35</v>
      </c>
      <c r="E11" s="46"/>
      <c r="F11" s="46">
        <v>2</v>
      </c>
      <c r="G11" s="46">
        <v>5</v>
      </c>
      <c r="H11" s="46">
        <v>1.2</v>
      </c>
      <c r="I11" s="46">
        <v>2</v>
      </c>
      <c r="J11" s="46">
        <v>0.2</v>
      </c>
      <c r="K11" s="46"/>
      <c r="L11" s="46"/>
      <c r="M11" s="46">
        <v>0.2</v>
      </c>
      <c r="N11" s="46"/>
      <c r="O11" s="46"/>
      <c r="P11" s="46"/>
      <c r="Q11" s="42">
        <f>SUM(C11:P11)</f>
        <v>11.399999999999999</v>
      </c>
    </row>
    <row r="12" spans="1:18">
      <c r="A12" s="8">
        <v>2</v>
      </c>
      <c r="B12" s="1" t="s">
        <v>388</v>
      </c>
      <c r="C12" s="49">
        <f>[2]MePDCL!C11</f>
        <v>0.12</v>
      </c>
      <c r="D12" s="49">
        <f>[2]MePDCL!D11</f>
        <v>1.8</v>
      </c>
      <c r="E12" s="49">
        <f>[2]MePDCL!E11</f>
        <v>277.2</v>
      </c>
      <c r="F12" s="49">
        <f>[2]MePDCL!F11</f>
        <v>3</v>
      </c>
      <c r="G12" s="49">
        <f>[2]MePDCL!G11</f>
        <v>0.96</v>
      </c>
      <c r="H12" s="49">
        <f>[2]MePDCL!H11</f>
        <v>1.2</v>
      </c>
      <c r="I12" s="49">
        <f>[2]MePDCL!I11</f>
        <v>0.6</v>
      </c>
      <c r="J12" s="49">
        <f>[2]MePDCL!J11</f>
        <v>1.2</v>
      </c>
      <c r="K12" s="49">
        <f>[2]MePDCL!K11</f>
        <v>7.2</v>
      </c>
      <c r="L12" s="49">
        <f>[2]MePDCL!L11</f>
        <v>0.6</v>
      </c>
      <c r="M12" s="49">
        <f>[2]MePDCL!M11</f>
        <v>0.9</v>
      </c>
      <c r="N12" s="49">
        <f>[2]MePDCL!N11</f>
        <v>1.26</v>
      </c>
      <c r="O12" s="49">
        <f>[2]MePDCL!O11</f>
        <v>2.1</v>
      </c>
      <c r="P12" s="49">
        <f>[2]MePDCL!P11</f>
        <v>1.8</v>
      </c>
      <c r="Q12" s="42">
        <f>SUM(C12:P12)</f>
        <v>299.94</v>
      </c>
      <c r="R12" s="118">
        <f>Q12</f>
        <v>299.94</v>
      </c>
    </row>
    <row r="13" spans="1:18">
      <c r="A13" s="8">
        <v>3</v>
      </c>
      <c r="B13" s="1" t="s">
        <v>99</v>
      </c>
      <c r="C13" s="49">
        <f>[2]MePDCL!C12</f>
        <v>1.5</v>
      </c>
      <c r="D13" s="49">
        <f>[2]MePDCL!D12</f>
        <v>1.5</v>
      </c>
      <c r="E13" s="49">
        <f>[2]MePDCL!E12</f>
        <v>0</v>
      </c>
      <c r="F13" s="49">
        <f>[2]MePDCL!F12</f>
        <v>2.4</v>
      </c>
      <c r="G13" s="49">
        <f>[2]MePDCL!G12</f>
        <v>1.8</v>
      </c>
      <c r="H13" s="49">
        <f>[2]MePDCL!H12</f>
        <v>1.8</v>
      </c>
      <c r="I13" s="49">
        <f>[2]MePDCL!I12</f>
        <v>2.4</v>
      </c>
      <c r="J13" s="49">
        <f>[2]MePDCL!J12</f>
        <v>0.3</v>
      </c>
      <c r="K13" s="49">
        <f>[2]MePDCL!K12</f>
        <v>9</v>
      </c>
      <c r="L13" s="49">
        <f>[2]MePDCL!L12</f>
        <v>1.2</v>
      </c>
      <c r="M13" s="49">
        <f>[2]MePDCL!M12</f>
        <v>1.2</v>
      </c>
      <c r="N13" s="49">
        <f>[2]MePDCL!N12</f>
        <v>6</v>
      </c>
      <c r="O13" s="49">
        <f>[2]MePDCL!O12</f>
        <v>1.2</v>
      </c>
      <c r="P13" s="49">
        <f>[2]MePDCL!P12</f>
        <v>3.6</v>
      </c>
      <c r="Q13" s="42">
        <f>SUM(C13:P13)</f>
        <v>33.9</v>
      </c>
      <c r="R13" s="118">
        <f>Q13</f>
        <v>33.9</v>
      </c>
    </row>
    <row r="14" spans="1:18">
      <c r="A14" s="8">
        <v>4</v>
      </c>
      <c r="B14" s="1" t="s">
        <v>100</v>
      </c>
      <c r="C14" s="49">
        <f>[2]MePDCL!C13</f>
        <v>0</v>
      </c>
      <c r="D14" s="49">
        <f>[2]MePDCL!D13</f>
        <v>0.12</v>
      </c>
      <c r="E14" s="49">
        <f>[2]MePDCL!E13</f>
        <v>0</v>
      </c>
      <c r="F14" s="49">
        <f>[2]MePDCL!F13</f>
        <v>0.27</v>
      </c>
      <c r="G14" s="49">
        <f>[2]MePDCL!G13</f>
        <v>0.9</v>
      </c>
      <c r="H14" s="49">
        <f>[2]MePDCL!H13</f>
        <v>0.3</v>
      </c>
      <c r="I14" s="49">
        <f>[2]MePDCL!I13</f>
        <v>0.3</v>
      </c>
      <c r="J14" s="49">
        <f>[2]MePDCL!J13</f>
        <v>0.45</v>
      </c>
      <c r="K14" s="49">
        <f>[2]MePDCL!K13</f>
        <v>0</v>
      </c>
      <c r="L14" s="49">
        <f>[2]MePDCL!L13</f>
        <v>0</v>
      </c>
      <c r="M14" s="49">
        <f>[2]MePDCL!M13</f>
        <v>0</v>
      </c>
      <c r="N14" s="49">
        <f>[2]MePDCL!N13</f>
        <v>0</v>
      </c>
      <c r="O14" s="49">
        <f>[2]MePDCL!O13</f>
        <v>6</v>
      </c>
      <c r="P14" s="49">
        <f>[2]MePDCL!P13</f>
        <v>0</v>
      </c>
      <c r="Q14" s="42">
        <f t="shared" ref="Q14:Q36" si="0">SUM(C14:P14)</f>
        <v>8.34</v>
      </c>
      <c r="R14" s="118">
        <f>Q14</f>
        <v>8.34</v>
      </c>
    </row>
    <row r="15" spans="1:18">
      <c r="A15" s="8">
        <v>5</v>
      </c>
      <c r="B15" s="1" t="s">
        <v>101</v>
      </c>
      <c r="C15" s="49">
        <f>[2]MePDCL!C14</f>
        <v>0</v>
      </c>
      <c r="D15" s="49">
        <f>[2]MePDCL!D14</f>
        <v>0</v>
      </c>
      <c r="E15" s="49">
        <f>[2]MePDCL!E14</f>
        <v>0</v>
      </c>
      <c r="F15" s="49">
        <f>[2]MePDCL!F14</f>
        <v>0.09</v>
      </c>
      <c r="G15" s="49">
        <f>[2]MePDCL!G14</f>
        <v>0.36</v>
      </c>
      <c r="H15" s="49">
        <f>[2]MePDCL!H14</f>
        <v>0.48</v>
      </c>
      <c r="I15" s="49"/>
      <c r="J15" s="49">
        <f>[2]MePDCL!J14</f>
        <v>0.06</v>
      </c>
      <c r="K15" s="49">
        <f>[2]MePDCL!K14</f>
        <v>0</v>
      </c>
      <c r="L15" s="49">
        <f>[2]MePDCL!L14</f>
        <v>0</v>
      </c>
      <c r="M15" s="49">
        <f>[2]MePDCL!M14</f>
        <v>0</v>
      </c>
      <c r="N15" s="49">
        <f>[2]MePDCL!N14</f>
        <v>0</v>
      </c>
      <c r="O15" s="49">
        <f>[2]MePDCL!O14</f>
        <v>0</v>
      </c>
      <c r="P15" s="49">
        <f>[2]MePDCL!P14</f>
        <v>0</v>
      </c>
      <c r="Q15" s="42">
        <f t="shared" si="0"/>
        <v>0.99</v>
      </c>
      <c r="R15" s="118">
        <f>Q15</f>
        <v>0.99</v>
      </c>
    </row>
    <row r="16" spans="1:18">
      <c r="A16" s="8">
        <v>6</v>
      </c>
      <c r="B16" s="1" t="s">
        <v>16</v>
      </c>
      <c r="C16" s="40">
        <v>0.1</v>
      </c>
      <c r="D16" s="40">
        <v>0.1</v>
      </c>
      <c r="E16" s="40"/>
      <c r="F16" s="40">
        <v>0.2</v>
      </c>
      <c r="G16" s="40">
        <v>1</v>
      </c>
      <c r="H16" s="40">
        <v>1</v>
      </c>
      <c r="I16" s="40">
        <v>1</v>
      </c>
      <c r="J16" s="40">
        <v>0.1</v>
      </c>
      <c r="K16" s="40"/>
      <c r="L16" s="40"/>
      <c r="M16" s="40">
        <v>0.1</v>
      </c>
      <c r="N16" s="40"/>
      <c r="O16" s="40"/>
      <c r="P16" s="40"/>
      <c r="Q16" s="42">
        <f t="shared" si="0"/>
        <v>3.6</v>
      </c>
    </row>
    <row r="17" spans="1:18">
      <c r="A17" s="8">
        <v>7</v>
      </c>
      <c r="B17" s="1" t="s">
        <v>55</v>
      </c>
      <c r="C17" s="40"/>
      <c r="D17" s="40">
        <v>0.1</v>
      </c>
      <c r="E17" s="40"/>
      <c r="F17" s="40">
        <v>0.2</v>
      </c>
      <c r="G17" s="40">
        <v>1</v>
      </c>
      <c r="H17" s="40">
        <v>1</v>
      </c>
      <c r="I17" s="40">
        <v>1</v>
      </c>
      <c r="J17" s="40">
        <v>0.1</v>
      </c>
      <c r="K17" s="40"/>
      <c r="L17" s="40"/>
      <c r="M17" s="40">
        <v>0.1</v>
      </c>
      <c r="N17" s="40"/>
      <c r="O17" s="40"/>
      <c r="P17" s="40"/>
      <c r="Q17" s="42">
        <f t="shared" si="0"/>
        <v>3.5</v>
      </c>
    </row>
    <row r="18" spans="1:18">
      <c r="A18" s="8">
        <v>8</v>
      </c>
      <c r="B18" s="2" t="s">
        <v>102</v>
      </c>
      <c r="C18" s="46">
        <f>[2]MePDCL!C16</f>
        <v>0</v>
      </c>
      <c r="D18" s="46">
        <f>[2]MePDCL!D16</f>
        <v>0</v>
      </c>
      <c r="E18" s="46">
        <f>[2]MePDCL!E16</f>
        <v>0</v>
      </c>
      <c r="F18" s="46">
        <f>[2]MePDCL!F16</f>
        <v>0.6</v>
      </c>
      <c r="G18" s="46">
        <f>[2]MePDCL!G16</f>
        <v>0.6</v>
      </c>
      <c r="H18" s="46">
        <f>[2]MePDCL!H16</f>
        <v>1.2</v>
      </c>
      <c r="I18" s="46">
        <f>[2]MePDCL!I16</f>
        <v>0.3</v>
      </c>
      <c r="J18" s="46">
        <f>[2]MePDCL!J16</f>
        <v>0.06</v>
      </c>
      <c r="K18" s="46">
        <f>[2]MePDCL!K16</f>
        <v>0</v>
      </c>
      <c r="L18" s="46">
        <f>[2]MePDCL!L16</f>
        <v>0</v>
      </c>
      <c r="M18" s="46">
        <f>[2]MePDCL!M16</f>
        <v>0</v>
      </c>
      <c r="N18" s="46">
        <f>[2]MePDCL!N16</f>
        <v>0</v>
      </c>
      <c r="O18" s="46">
        <f>[2]MePDCL!O16</f>
        <v>0</v>
      </c>
      <c r="P18" s="46">
        <f>[2]MePDCL!P16</f>
        <v>0</v>
      </c>
      <c r="Q18" s="42">
        <f t="shared" si="0"/>
        <v>2.76</v>
      </c>
      <c r="R18" s="118">
        <f>Q18</f>
        <v>2.76</v>
      </c>
    </row>
    <row r="19" spans="1:18">
      <c r="A19" s="8">
        <v>9</v>
      </c>
      <c r="B19" s="1" t="s">
        <v>103</v>
      </c>
      <c r="C19" s="46">
        <f>[2]MePDCL!C17</f>
        <v>0</v>
      </c>
      <c r="D19" s="46">
        <f>[2]MePDCL!D17</f>
        <v>0</v>
      </c>
      <c r="E19" s="46">
        <f>[2]MePDCL!E17</f>
        <v>0</v>
      </c>
      <c r="F19" s="46">
        <f>[2]MePDCL!F17</f>
        <v>0.3</v>
      </c>
      <c r="G19" s="46">
        <f>[2]MePDCL!G17</f>
        <v>0.9</v>
      </c>
      <c r="H19" s="46">
        <f>[2]MePDCL!H17</f>
        <v>0.9</v>
      </c>
      <c r="I19" s="46"/>
      <c r="J19" s="46">
        <f>[2]MePDCL!J17</f>
        <v>0.06</v>
      </c>
      <c r="K19" s="46">
        <f>[2]MePDCL!K17</f>
        <v>0</v>
      </c>
      <c r="L19" s="46">
        <f>[2]MePDCL!L17</f>
        <v>0</v>
      </c>
      <c r="M19" s="46">
        <f>[2]MePDCL!M17</f>
        <v>0</v>
      </c>
      <c r="N19" s="46">
        <f>[2]MePDCL!N17</f>
        <v>0</v>
      </c>
      <c r="O19" s="46">
        <f>[2]MePDCL!O17</f>
        <v>0</v>
      </c>
      <c r="P19" s="46">
        <f>[2]MePDCL!P17</f>
        <v>0</v>
      </c>
      <c r="Q19" s="42">
        <f t="shared" si="0"/>
        <v>2.16</v>
      </c>
      <c r="R19" s="118">
        <f>Q19</f>
        <v>2.16</v>
      </c>
    </row>
    <row r="20" spans="1:18">
      <c r="A20" s="8">
        <v>10</v>
      </c>
      <c r="B20" s="1" t="s">
        <v>56</v>
      </c>
      <c r="C20" s="40"/>
      <c r="D20" s="40"/>
      <c r="E20" s="40"/>
      <c r="F20" s="40">
        <v>0.2</v>
      </c>
      <c r="G20" s="40">
        <v>1</v>
      </c>
      <c r="H20" s="40">
        <v>1</v>
      </c>
      <c r="I20" s="40">
        <v>0.2</v>
      </c>
      <c r="J20" s="40">
        <v>0.1</v>
      </c>
      <c r="K20" s="40"/>
      <c r="L20" s="40"/>
      <c r="M20" s="40">
        <v>0.1</v>
      </c>
      <c r="N20" s="40"/>
      <c r="O20" s="40"/>
      <c r="P20" s="40"/>
      <c r="Q20" s="42">
        <f t="shared" si="0"/>
        <v>2.6000000000000005</v>
      </c>
    </row>
    <row r="21" spans="1:18">
      <c r="A21" s="8">
        <v>11</v>
      </c>
      <c r="B21" s="1" t="s">
        <v>57</v>
      </c>
      <c r="C21" s="40"/>
      <c r="D21" s="40">
        <v>0.1</v>
      </c>
      <c r="E21" s="40"/>
      <c r="F21" s="40">
        <v>0.2</v>
      </c>
      <c r="G21" s="40">
        <v>1</v>
      </c>
      <c r="H21" s="40">
        <v>0.5</v>
      </c>
      <c r="I21" s="40">
        <v>0.25</v>
      </c>
      <c r="J21" s="40">
        <v>0.1</v>
      </c>
      <c r="K21" s="40"/>
      <c r="L21" s="40"/>
      <c r="M21" s="40">
        <v>0.1</v>
      </c>
      <c r="N21" s="40"/>
      <c r="O21" s="40"/>
      <c r="P21" s="40"/>
      <c r="Q21" s="42">
        <f t="shared" si="0"/>
        <v>2.25</v>
      </c>
    </row>
    <row r="22" spans="1:18">
      <c r="A22" s="8">
        <v>12</v>
      </c>
      <c r="B22" s="1" t="s">
        <v>109</v>
      </c>
      <c r="C22" s="46">
        <f>[2]MePDCL!C15</f>
        <v>0</v>
      </c>
      <c r="D22" s="46">
        <f>[2]MePDCL!D15</f>
        <v>0.09</v>
      </c>
      <c r="E22" s="46">
        <f>[2]MePDCL!E15</f>
        <v>0</v>
      </c>
      <c r="F22" s="46">
        <f>[2]MePDCL!F15</f>
        <v>9</v>
      </c>
      <c r="G22" s="46">
        <f>[2]MePDCL!G15</f>
        <v>0.9</v>
      </c>
      <c r="H22" s="46">
        <f>[2]MePDCL!H15</f>
        <v>0.6</v>
      </c>
      <c r="I22" s="46">
        <f>[2]MePDCL!I15</f>
        <v>0.3</v>
      </c>
      <c r="J22" s="46">
        <f>[2]MePDCL!J15</f>
        <v>0.06</v>
      </c>
      <c r="K22" s="46">
        <f>[2]MePDCL!K15</f>
        <v>0</v>
      </c>
      <c r="L22" s="46">
        <f>[2]MePDCL!L15</f>
        <v>0.03</v>
      </c>
      <c r="M22" s="46">
        <f>[2]MePDCL!M15</f>
        <v>0</v>
      </c>
      <c r="N22" s="46">
        <f>[2]MePDCL!N15</f>
        <v>0</v>
      </c>
      <c r="O22" s="46">
        <f>[2]MePDCL!O15</f>
        <v>0</v>
      </c>
      <c r="P22" s="46">
        <f>[2]MePDCL!P15</f>
        <v>0</v>
      </c>
      <c r="Q22" s="42">
        <f t="shared" si="0"/>
        <v>10.98</v>
      </c>
      <c r="R22" s="118">
        <f>Q22</f>
        <v>10.98</v>
      </c>
    </row>
    <row r="23" spans="1:18">
      <c r="A23" s="8">
        <v>13</v>
      </c>
      <c r="B23" s="2" t="s">
        <v>58</v>
      </c>
      <c r="C23" s="47"/>
      <c r="D23" s="40">
        <v>0.1</v>
      </c>
      <c r="E23" s="40"/>
      <c r="F23" s="40">
        <v>0.2</v>
      </c>
      <c r="G23" s="40">
        <v>1</v>
      </c>
      <c r="H23" s="40">
        <v>0.5</v>
      </c>
      <c r="I23" s="40">
        <v>0.3</v>
      </c>
      <c r="J23" s="40">
        <v>0.1</v>
      </c>
      <c r="K23" s="40"/>
      <c r="L23" s="40"/>
      <c r="M23" s="40"/>
      <c r="N23" s="40"/>
      <c r="O23" s="40"/>
      <c r="P23" s="40"/>
      <c r="Q23" s="42">
        <f t="shared" si="0"/>
        <v>2.2000000000000002</v>
      </c>
    </row>
    <row r="24" spans="1:18">
      <c r="A24" s="8">
        <v>14</v>
      </c>
      <c r="B24" s="1" t="s">
        <v>59</v>
      </c>
      <c r="C24" s="41"/>
      <c r="D24" s="41">
        <v>0.1</v>
      </c>
      <c r="E24" s="41"/>
      <c r="F24" s="41">
        <v>0.1</v>
      </c>
      <c r="G24" s="41">
        <v>0.5</v>
      </c>
      <c r="H24" s="41">
        <v>0.5</v>
      </c>
      <c r="I24" s="41">
        <v>0.1</v>
      </c>
      <c r="J24" s="41"/>
      <c r="K24" s="41"/>
      <c r="L24" s="41"/>
      <c r="M24" s="41"/>
      <c r="N24" s="41"/>
      <c r="O24" s="41"/>
      <c r="P24" s="41"/>
      <c r="Q24" s="42">
        <f t="shared" si="0"/>
        <v>1.3</v>
      </c>
    </row>
    <row r="25" spans="1:18">
      <c r="A25" s="8">
        <v>15</v>
      </c>
      <c r="B25" s="2" t="s">
        <v>60</v>
      </c>
      <c r="C25" s="41"/>
      <c r="D25" s="41">
        <v>0.05</v>
      </c>
      <c r="E25" s="41"/>
      <c r="F25" s="41">
        <v>0.3</v>
      </c>
      <c r="G25" s="41">
        <v>0.5</v>
      </c>
      <c r="H25" s="41">
        <v>1</v>
      </c>
      <c r="I25" s="41">
        <v>0.2</v>
      </c>
      <c r="J25" s="41">
        <v>0.05</v>
      </c>
      <c r="K25" s="41"/>
      <c r="L25" s="41"/>
      <c r="M25" s="41">
        <v>0.05</v>
      </c>
      <c r="N25" s="41"/>
      <c r="O25" s="41"/>
      <c r="P25" s="41"/>
      <c r="Q25" s="42">
        <f t="shared" si="0"/>
        <v>2.15</v>
      </c>
    </row>
    <row r="26" spans="1:18">
      <c r="A26" s="8">
        <v>16</v>
      </c>
      <c r="B26" s="1" t="s">
        <v>17</v>
      </c>
      <c r="C26" s="41"/>
      <c r="D26" s="41">
        <v>0.1</v>
      </c>
      <c r="E26" s="41"/>
      <c r="F26" s="41">
        <v>0.3</v>
      </c>
      <c r="G26" s="41">
        <v>0.5</v>
      </c>
      <c r="H26" s="41">
        <v>1</v>
      </c>
      <c r="I26" s="41">
        <v>0.2</v>
      </c>
      <c r="J26" s="41">
        <v>0.1</v>
      </c>
      <c r="K26" s="41"/>
      <c r="L26" s="41"/>
      <c r="M26" s="41"/>
      <c r="N26" s="41"/>
      <c r="O26" s="41"/>
      <c r="P26" s="41"/>
      <c r="Q26" s="42">
        <f t="shared" si="0"/>
        <v>2.2000000000000002</v>
      </c>
    </row>
    <row r="27" spans="1:18">
      <c r="A27" s="8">
        <v>17</v>
      </c>
      <c r="B27" s="1" t="s">
        <v>18</v>
      </c>
      <c r="C27" s="41"/>
      <c r="D27" s="41">
        <v>0.1</v>
      </c>
      <c r="E27" s="41"/>
      <c r="F27" s="41">
        <v>0.2</v>
      </c>
      <c r="G27" s="41">
        <v>1</v>
      </c>
      <c r="H27" s="41">
        <v>1.2</v>
      </c>
      <c r="I27" s="41">
        <v>0.1</v>
      </c>
      <c r="J27" s="41">
        <v>0.1</v>
      </c>
      <c r="K27" s="41"/>
      <c r="L27" s="41"/>
      <c r="M27" s="41">
        <v>0.05</v>
      </c>
      <c r="N27" s="41"/>
      <c r="O27" s="41"/>
      <c r="P27" s="41"/>
      <c r="Q27" s="42">
        <f t="shared" si="0"/>
        <v>2.75</v>
      </c>
    </row>
    <row r="28" spans="1:18">
      <c r="A28" s="8">
        <v>18</v>
      </c>
      <c r="B28" s="1" t="s">
        <v>19</v>
      </c>
      <c r="C28" s="41"/>
      <c r="D28" s="41"/>
      <c r="E28" s="41"/>
      <c r="F28" s="41">
        <v>0.3</v>
      </c>
      <c r="G28" s="41">
        <v>1</v>
      </c>
      <c r="H28" s="41">
        <v>1</v>
      </c>
      <c r="I28" s="41">
        <v>0.1</v>
      </c>
      <c r="J28" s="41">
        <v>0.1</v>
      </c>
      <c r="K28" s="41"/>
      <c r="L28" s="41"/>
      <c r="M28" s="41"/>
      <c r="N28" s="41"/>
      <c r="O28" s="41"/>
      <c r="P28" s="41"/>
      <c r="Q28" s="42">
        <f t="shared" si="0"/>
        <v>2.5</v>
      </c>
    </row>
    <row r="29" spans="1:18">
      <c r="A29" s="8">
        <v>19</v>
      </c>
      <c r="B29" s="1" t="s">
        <v>20</v>
      </c>
      <c r="C29" s="41"/>
      <c r="D29" s="41"/>
      <c r="E29" s="41"/>
      <c r="F29" s="41">
        <v>0.2</v>
      </c>
      <c r="G29" s="41">
        <v>0.5</v>
      </c>
      <c r="H29" s="41">
        <v>0.5</v>
      </c>
      <c r="I29" s="41">
        <v>0.1</v>
      </c>
      <c r="J29" s="41">
        <v>0.1</v>
      </c>
      <c r="K29" s="41"/>
      <c r="L29" s="41"/>
      <c r="M29" s="41"/>
      <c r="N29" s="41"/>
      <c r="O29" s="41"/>
      <c r="P29" s="41"/>
      <c r="Q29" s="42">
        <f t="shared" si="0"/>
        <v>1.4000000000000001</v>
      </c>
    </row>
    <row r="30" spans="1:18">
      <c r="A30" s="8">
        <v>20</v>
      </c>
      <c r="B30" s="1" t="s">
        <v>21</v>
      </c>
      <c r="C30" s="41"/>
      <c r="D30" s="41"/>
      <c r="E30" s="41"/>
      <c r="F30" s="41">
        <v>0.2</v>
      </c>
      <c r="G30" s="41">
        <v>1</v>
      </c>
      <c r="H30" s="41">
        <v>0.5</v>
      </c>
      <c r="I30" s="41"/>
      <c r="J30" s="41">
        <v>0.5</v>
      </c>
      <c r="K30" s="41"/>
      <c r="L30" s="41"/>
      <c r="M30" s="41"/>
      <c r="N30" s="41"/>
      <c r="O30" s="41"/>
      <c r="P30" s="41"/>
      <c r="Q30" s="42">
        <f t="shared" si="0"/>
        <v>2.2000000000000002</v>
      </c>
    </row>
    <row r="31" spans="1:18">
      <c r="A31" s="8">
        <v>21</v>
      </c>
      <c r="B31" s="1" t="s">
        <v>104</v>
      </c>
      <c r="C31" s="46">
        <f>[2]MePDCL!C18</f>
        <v>0</v>
      </c>
      <c r="D31" s="46">
        <f>[2]MePDCL!D18</f>
        <v>0</v>
      </c>
      <c r="E31" s="46">
        <f>[2]MePDCL!E18</f>
        <v>0</v>
      </c>
      <c r="F31" s="46">
        <f>[2]MePDCL!F18</f>
        <v>1.02</v>
      </c>
      <c r="G31" s="46">
        <f>[2]MePDCL!G18</f>
        <v>1.2</v>
      </c>
      <c r="H31" s="46">
        <f>[2]MePDCL!H18</f>
        <v>0.54</v>
      </c>
      <c r="I31" s="46">
        <f>[2]MePDCL!I18</f>
        <v>6.84</v>
      </c>
      <c r="J31" s="46">
        <f>[2]MePDCL!J18</f>
        <v>0</v>
      </c>
      <c r="K31" s="46">
        <f>[2]MePDCL!K18</f>
        <v>0</v>
      </c>
      <c r="L31" s="46">
        <f>[2]MePDCL!L18</f>
        <v>0</v>
      </c>
      <c r="M31" s="46">
        <f>[2]MePDCL!M18</f>
        <v>0</v>
      </c>
      <c r="N31" s="46">
        <f>[2]MePDCL!N18</f>
        <v>48</v>
      </c>
      <c r="O31" s="46">
        <f>[2]MePDCL!O18</f>
        <v>0</v>
      </c>
      <c r="P31" s="46">
        <f>[2]MePDCL!P18</f>
        <v>0</v>
      </c>
      <c r="Q31" s="42">
        <f t="shared" si="0"/>
        <v>57.6</v>
      </c>
      <c r="R31" s="118"/>
    </row>
    <row r="32" spans="1:18">
      <c r="A32" s="8">
        <v>22</v>
      </c>
      <c r="B32" s="1" t="s">
        <v>105</v>
      </c>
      <c r="C32" s="46">
        <f>[2]MePDCL!C19</f>
        <v>0</v>
      </c>
      <c r="D32" s="46">
        <f>[2]MePDCL!D19</f>
        <v>0</v>
      </c>
      <c r="E32" s="46">
        <f>[2]MePDCL!E19</f>
        <v>0</v>
      </c>
      <c r="F32" s="46">
        <f>[2]MePDCL!F19</f>
        <v>0.42</v>
      </c>
      <c r="G32" s="46">
        <f>[2]MePDCL!G19</f>
        <v>1.2</v>
      </c>
      <c r="H32" s="46">
        <f>[2]MePDCL!H19</f>
        <v>0.9</v>
      </c>
      <c r="I32" s="46"/>
      <c r="J32" s="46">
        <f>[2]MePDCL!J19</f>
        <v>0.06</v>
      </c>
      <c r="K32" s="46">
        <f>[2]MePDCL!K19</f>
        <v>0</v>
      </c>
      <c r="L32" s="46">
        <f>[2]MePDCL!L19</f>
        <v>0</v>
      </c>
      <c r="M32" s="46">
        <f>[2]MePDCL!M19</f>
        <v>0</v>
      </c>
      <c r="N32" s="46">
        <f>[2]MePDCL!N19</f>
        <v>0</v>
      </c>
      <c r="O32" s="46">
        <f>[2]MePDCL!O19</f>
        <v>0</v>
      </c>
      <c r="P32" s="46">
        <f>[2]MePDCL!P19</f>
        <v>0</v>
      </c>
      <c r="Q32" s="42">
        <f t="shared" si="0"/>
        <v>2.58</v>
      </c>
      <c r="R32" s="118"/>
    </row>
    <row r="33" spans="1:18">
      <c r="A33" s="8">
        <v>23</v>
      </c>
      <c r="B33" s="1" t="s">
        <v>146</v>
      </c>
      <c r="C33" s="46"/>
      <c r="D33" s="46"/>
      <c r="E33" s="46"/>
      <c r="F33" s="46">
        <v>0.5</v>
      </c>
      <c r="G33" s="46">
        <v>1.5</v>
      </c>
      <c r="H33" s="46">
        <v>0.5</v>
      </c>
      <c r="I33" s="46"/>
      <c r="J33" s="46"/>
      <c r="K33" s="46"/>
      <c r="L33" s="46"/>
      <c r="M33" s="46"/>
      <c r="N33" s="46"/>
      <c r="O33" s="46"/>
      <c r="P33" s="46"/>
      <c r="Q33" s="42">
        <f t="shared" si="0"/>
        <v>2.5</v>
      </c>
    </row>
    <row r="34" spans="1:18">
      <c r="A34" s="8">
        <v>24</v>
      </c>
      <c r="B34" s="1" t="s">
        <v>106</v>
      </c>
      <c r="C34" s="46">
        <f>[2]MePDCL!C20</f>
        <v>0</v>
      </c>
      <c r="D34" s="46">
        <f>[2]MePDCL!D20</f>
        <v>0</v>
      </c>
      <c r="E34" s="46">
        <f>[2]MePDCL!E20</f>
        <v>0</v>
      </c>
      <c r="F34" s="46">
        <f>[2]MePDCL!F20</f>
        <v>1.2</v>
      </c>
      <c r="G34" s="46">
        <f>[2]MePDCL!G20</f>
        <v>1.2</v>
      </c>
      <c r="H34" s="46">
        <f>[2]MePDCL!H20</f>
        <v>0.38400000000000001</v>
      </c>
      <c r="I34" s="46">
        <f>[2]MePDCL!I20</f>
        <v>1.08</v>
      </c>
      <c r="J34" s="46">
        <f>[2]MePDCL!J20</f>
        <v>0.06</v>
      </c>
      <c r="K34" s="46">
        <f>[2]MePDCL!K20</f>
        <v>0</v>
      </c>
      <c r="L34" s="46">
        <f>[2]MePDCL!L20</f>
        <v>0</v>
      </c>
      <c r="M34" s="46">
        <f>[2]MePDCL!M20</f>
        <v>0</v>
      </c>
      <c r="N34" s="46">
        <f>[2]MePDCL!N20</f>
        <v>0</v>
      </c>
      <c r="O34" s="46">
        <f>[2]MePDCL!O20</f>
        <v>0</v>
      </c>
      <c r="P34" s="46">
        <f>[2]MePDCL!P20</f>
        <v>0</v>
      </c>
      <c r="Q34" s="42">
        <f t="shared" si="0"/>
        <v>3.9239999999999999</v>
      </c>
      <c r="R34" s="118"/>
    </row>
    <row r="35" spans="1:18">
      <c r="A35" s="8">
        <v>25</v>
      </c>
      <c r="B35" s="1" t="s">
        <v>107</v>
      </c>
      <c r="C35" s="46">
        <f>[2]MePDCL!C21</f>
        <v>0</v>
      </c>
      <c r="D35" s="46">
        <f>[2]MePDCL!D21</f>
        <v>0.13800000000000001</v>
      </c>
      <c r="E35" s="46">
        <f>[2]MePDCL!E21</f>
        <v>0</v>
      </c>
      <c r="F35" s="46">
        <f>[2]MePDCL!F21</f>
        <v>0.3</v>
      </c>
      <c r="G35" s="46">
        <f>[2]MePDCL!G21</f>
        <v>0.54</v>
      </c>
      <c r="H35" s="46">
        <f>[2]MePDCL!H21</f>
        <v>0.51</v>
      </c>
      <c r="I35" s="46">
        <f>[2]MePDCL!I21</f>
        <v>0.15</v>
      </c>
      <c r="J35" s="46">
        <f>[2]MePDCL!J21</f>
        <v>0.06</v>
      </c>
      <c r="K35" s="46">
        <f>[2]MePDCL!K21</f>
        <v>0</v>
      </c>
      <c r="L35" s="46">
        <f>[2]MePDCL!L21</f>
        <v>4.8000000000000001E-2</v>
      </c>
      <c r="M35" s="46">
        <f>[2]MePDCL!M21</f>
        <v>0</v>
      </c>
      <c r="N35" s="46">
        <f>[2]MePDCL!N21</f>
        <v>0.06</v>
      </c>
      <c r="O35" s="46">
        <f>[2]MePDCL!O21</f>
        <v>0</v>
      </c>
      <c r="P35" s="46">
        <f>[2]MePDCL!P21</f>
        <v>0.27</v>
      </c>
      <c r="Q35" s="42">
        <f t="shared" si="0"/>
        <v>2.0760000000000001</v>
      </c>
      <c r="R35" s="118"/>
    </row>
    <row r="36" spans="1:18">
      <c r="A36" s="8">
        <v>26</v>
      </c>
      <c r="B36" s="1" t="s">
        <v>61</v>
      </c>
      <c r="C36" s="40">
        <f>[2]MePDCL!C22</f>
        <v>0</v>
      </c>
      <c r="D36" s="40">
        <f>[2]MePDCL!D22</f>
        <v>0</v>
      </c>
      <c r="E36" s="40">
        <f>[2]MePDCL!E22</f>
        <v>0</v>
      </c>
      <c r="F36" s="40">
        <f>[2]MePDCL!F22</f>
        <v>0.3</v>
      </c>
      <c r="G36" s="40">
        <f>[2]MePDCL!G22</f>
        <v>1.2</v>
      </c>
      <c r="H36" s="40">
        <f>[2]MePDCL!H22</f>
        <v>2.4</v>
      </c>
      <c r="I36" s="40">
        <f>[2]MePDCL!I22</f>
        <v>0</v>
      </c>
      <c r="J36" s="40">
        <f>[2]MePDCL!J22</f>
        <v>0</v>
      </c>
      <c r="K36" s="40">
        <f>[2]MePDCL!K22</f>
        <v>0</v>
      </c>
      <c r="L36" s="40">
        <f>[2]MePDCL!L22</f>
        <v>0</v>
      </c>
      <c r="M36" s="40">
        <f>[2]MePDCL!M22</f>
        <v>0</v>
      </c>
      <c r="N36" s="40">
        <f>[2]MePDCL!N22</f>
        <v>0</v>
      </c>
      <c r="O36" s="40">
        <f>[2]MePDCL!O22</f>
        <v>0</v>
      </c>
      <c r="P36" s="40">
        <f>[2]MePDCL!P22</f>
        <v>0</v>
      </c>
      <c r="Q36" s="42">
        <f t="shared" si="0"/>
        <v>3.9</v>
      </c>
      <c r="R36" s="118"/>
    </row>
    <row r="37" spans="1:18">
      <c r="A37" s="8"/>
      <c r="B37" s="335" t="s">
        <v>145</v>
      </c>
      <c r="C37" s="45">
        <f>SUM(C11:C36)</f>
        <v>2.1700000000000004</v>
      </c>
      <c r="D37" s="45">
        <f t="shared" ref="D37:Q37" si="1">SUM(D11:D36)</f>
        <v>4.7479999999999984</v>
      </c>
      <c r="E37" s="45">
        <f t="shared" si="1"/>
        <v>277.2</v>
      </c>
      <c r="F37" s="45">
        <f t="shared" si="1"/>
        <v>24.000000000000004</v>
      </c>
      <c r="G37" s="45">
        <f>SUM(G11:G36)</f>
        <v>28.259999999999998</v>
      </c>
      <c r="H37" s="45">
        <f t="shared" si="1"/>
        <v>22.613999999999997</v>
      </c>
      <c r="I37" s="45">
        <f t="shared" si="1"/>
        <v>17.519999999999996</v>
      </c>
      <c r="J37" s="45">
        <f t="shared" si="1"/>
        <v>4.0200000000000005</v>
      </c>
      <c r="K37" s="45">
        <f t="shared" si="1"/>
        <v>16.2</v>
      </c>
      <c r="L37" s="45">
        <f t="shared" si="1"/>
        <v>1.8779999999999999</v>
      </c>
      <c r="M37" s="45">
        <f t="shared" si="1"/>
        <v>2.8</v>
      </c>
      <c r="N37" s="45">
        <f t="shared" si="1"/>
        <v>55.32</v>
      </c>
      <c r="O37" s="45">
        <f t="shared" si="1"/>
        <v>9.3000000000000007</v>
      </c>
      <c r="P37" s="45">
        <f t="shared" si="1"/>
        <v>5.67</v>
      </c>
      <c r="Q37" s="45">
        <f t="shared" si="1"/>
        <v>471.69999999999993</v>
      </c>
      <c r="R37" s="273"/>
    </row>
    <row r="38" spans="1:18" ht="18.75" customHeight="1">
      <c r="A38" s="559" t="s">
        <v>22</v>
      </c>
      <c r="B38" s="559"/>
      <c r="C38" s="559"/>
      <c r="D38" s="559"/>
      <c r="E38" s="559"/>
      <c r="F38" s="559"/>
      <c r="G38" s="559"/>
      <c r="H38" s="559"/>
      <c r="I38" s="559"/>
      <c r="J38" s="559"/>
      <c r="K38" s="559"/>
      <c r="L38" s="559"/>
      <c r="M38" s="559"/>
      <c r="N38" s="559"/>
      <c r="O38" s="559"/>
      <c r="P38" s="559"/>
      <c r="Q38" s="559"/>
    </row>
    <row r="39" spans="1:18">
      <c r="A39" s="331"/>
      <c r="B39" s="331"/>
      <c r="C39" s="274"/>
      <c r="D39" s="274"/>
      <c r="E39" s="274"/>
      <c r="F39" s="274"/>
      <c r="G39" s="274"/>
      <c r="H39" s="274"/>
      <c r="I39" s="274"/>
      <c r="J39" s="274"/>
      <c r="K39" s="274"/>
      <c r="L39" s="274"/>
      <c r="M39" s="274"/>
      <c r="N39" s="274"/>
      <c r="O39" s="274"/>
      <c r="P39" s="274"/>
      <c r="Q39" s="274"/>
      <c r="R39" s="118"/>
    </row>
    <row r="40" spans="1:18">
      <c r="A40" s="331"/>
      <c r="B40" s="331"/>
      <c r="C40" s="331"/>
      <c r="D40" s="331"/>
      <c r="E40" s="331"/>
      <c r="F40" s="331"/>
      <c r="G40" s="331"/>
      <c r="H40" s="331"/>
      <c r="I40" s="331"/>
      <c r="J40" s="331"/>
      <c r="K40" s="331"/>
      <c r="L40" s="331"/>
      <c r="M40" s="331"/>
      <c r="N40" s="331"/>
      <c r="O40" s="331"/>
      <c r="P40" s="331"/>
      <c r="Q40" s="331"/>
    </row>
    <row r="41" spans="1:18" ht="15" customHeight="1">
      <c r="A41" s="583" t="s">
        <v>575</v>
      </c>
      <c r="B41" s="583"/>
      <c r="C41" s="583"/>
      <c r="D41" s="583"/>
      <c r="E41" s="583"/>
      <c r="F41" s="584"/>
      <c r="G41" s="584"/>
      <c r="H41" s="584"/>
      <c r="I41" s="584"/>
      <c r="J41" s="584"/>
      <c r="K41" s="584"/>
      <c r="L41" s="584"/>
      <c r="M41" s="584"/>
      <c r="N41" s="584"/>
      <c r="O41" s="584"/>
      <c r="P41" s="584"/>
      <c r="Q41" s="584"/>
    </row>
    <row r="42" spans="1:18" ht="15" customHeight="1">
      <c r="A42" s="583" t="s">
        <v>0</v>
      </c>
      <c r="B42" s="583"/>
      <c r="C42" s="583"/>
      <c r="D42" s="583"/>
      <c r="E42" s="583"/>
      <c r="F42" s="584"/>
      <c r="G42" s="584"/>
      <c r="H42" s="584"/>
      <c r="I42" s="584"/>
      <c r="J42" s="584"/>
      <c r="K42" s="584"/>
      <c r="L42" s="584"/>
      <c r="M42" s="584"/>
      <c r="N42" s="584"/>
      <c r="O42" s="584"/>
      <c r="P42" s="584"/>
      <c r="Q42" s="584"/>
    </row>
    <row r="43" spans="1:18" ht="15" customHeight="1">
      <c r="A43" s="212"/>
      <c r="B43" s="212"/>
      <c r="C43" s="212"/>
      <c r="D43" s="212"/>
      <c r="E43" s="212"/>
      <c r="F43" s="212"/>
      <c r="G43" s="212"/>
      <c r="H43" s="212"/>
      <c r="I43" s="212"/>
      <c r="J43" s="212"/>
      <c r="K43" s="212"/>
      <c r="L43" s="212"/>
      <c r="M43" s="212"/>
      <c r="N43" s="212"/>
      <c r="O43" s="212"/>
      <c r="P43" s="585" t="s">
        <v>355</v>
      </c>
      <c r="Q43" s="586"/>
    </row>
    <row r="44" spans="1:18" ht="15" customHeight="1">
      <c r="A44" s="587" t="s">
        <v>1</v>
      </c>
      <c r="B44" s="587" t="s">
        <v>2</v>
      </c>
      <c r="C44" s="587" t="s">
        <v>3</v>
      </c>
      <c r="D44" s="587" t="s">
        <v>148</v>
      </c>
      <c r="E44" s="587" t="s">
        <v>4</v>
      </c>
      <c r="F44" s="587" t="s">
        <v>5</v>
      </c>
      <c r="G44" s="587" t="s">
        <v>6</v>
      </c>
      <c r="H44" s="588" t="s">
        <v>578</v>
      </c>
      <c r="I44" s="587" t="s">
        <v>7</v>
      </c>
      <c r="J44" s="588" t="s">
        <v>8</v>
      </c>
      <c r="K44" s="587" t="s">
        <v>9</v>
      </c>
      <c r="L44" s="589" t="s">
        <v>10</v>
      </c>
      <c r="M44" s="588" t="s">
        <v>11</v>
      </c>
      <c r="N44" s="587" t="s">
        <v>12</v>
      </c>
      <c r="O44" s="588" t="s">
        <v>13</v>
      </c>
      <c r="P44" s="588" t="s">
        <v>149</v>
      </c>
      <c r="Q44" s="587" t="s">
        <v>14</v>
      </c>
    </row>
    <row r="45" spans="1:18">
      <c r="A45" s="587"/>
      <c r="B45" s="587"/>
      <c r="C45" s="587"/>
      <c r="D45" s="587"/>
      <c r="E45" s="587"/>
      <c r="F45" s="587"/>
      <c r="G45" s="587"/>
      <c r="H45" s="588"/>
      <c r="I45" s="587"/>
      <c r="J45" s="588"/>
      <c r="K45" s="587"/>
      <c r="L45" s="589"/>
      <c r="M45" s="588"/>
      <c r="N45" s="587"/>
      <c r="O45" s="588"/>
      <c r="P45" s="588"/>
      <c r="Q45" s="588"/>
    </row>
    <row r="46" spans="1:18">
      <c r="A46" s="587"/>
      <c r="B46" s="587"/>
      <c r="C46" s="587"/>
      <c r="D46" s="587"/>
      <c r="E46" s="587"/>
      <c r="F46" s="587"/>
      <c r="G46" s="587"/>
      <c r="H46" s="588"/>
      <c r="I46" s="587"/>
      <c r="J46" s="588"/>
      <c r="K46" s="587"/>
      <c r="L46" s="589"/>
      <c r="M46" s="588"/>
      <c r="N46" s="587"/>
      <c r="O46" s="588"/>
      <c r="P46" s="588"/>
      <c r="Q46" s="588"/>
    </row>
    <row r="47" spans="1:18" ht="21" customHeight="1">
      <c r="A47" s="587"/>
      <c r="B47" s="587"/>
      <c r="C47" s="587"/>
      <c r="D47" s="587"/>
      <c r="E47" s="587"/>
      <c r="F47" s="587"/>
      <c r="G47" s="587"/>
      <c r="H47" s="588"/>
      <c r="I47" s="587"/>
      <c r="J47" s="588"/>
      <c r="K47" s="587"/>
      <c r="L47" s="589"/>
      <c r="M47" s="588"/>
      <c r="N47" s="587"/>
      <c r="O47" s="588"/>
      <c r="P47" s="588"/>
      <c r="Q47" s="588"/>
    </row>
    <row r="48" spans="1:18">
      <c r="A48" s="213">
        <v>1</v>
      </c>
      <c r="B48" s="213">
        <v>2</v>
      </c>
      <c r="C48" s="213">
        <v>3</v>
      </c>
      <c r="D48" s="213">
        <v>4</v>
      </c>
      <c r="E48" s="213">
        <v>5</v>
      </c>
      <c r="F48" s="213">
        <v>6</v>
      </c>
      <c r="G48" s="213">
        <v>7</v>
      </c>
      <c r="H48" s="213">
        <v>8</v>
      </c>
      <c r="I48" s="213">
        <v>9</v>
      </c>
      <c r="J48" s="213">
        <v>10</v>
      </c>
      <c r="K48" s="213">
        <v>11</v>
      </c>
      <c r="L48" s="213">
        <v>12</v>
      </c>
      <c r="M48" s="213">
        <v>13</v>
      </c>
      <c r="N48" s="213">
        <v>14</v>
      </c>
      <c r="O48" s="213">
        <v>15</v>
      </c>
      <c r="P48" s="213">
        <v>16</v>
      </c>
      <c r="Q48" s="213">
        <v>17</v>
      </c>
    </row>
    <row r="49" spans="1:17">
      <c r="A49" s="213"/>
      <c r="B49" s="214" t="s">
        <v>142</v>
      </c>
      <c r="C49" s="45">
        <f t="shared" ref="C49:Q49" si="2">C37</f>
        <v>2.1700000000000004</v>
      </c>
      <c r="D49" s="45">
        <f t="shared" si="2"/>
        <v>4.7479999999999984</v>
      </c>
      <c r="E49" s="45">
        <f t="shared" si="2"/>
        <v>277.2</v>
      </c>
      <c r="F49" s="45">
        <f t="shared" si="2"/>
        <v>24.000000000000004</v>
      </c>
      <c r="G49" s="45">
        <f t="shared" si="2"/>
        <v>28.259999999999998</v>
      </c>
      <c r="H49" s="45">
        <f t="shared" si="2"/>
        <v>22.613999999999997</v>
      </c>
      <c r="I49" s="45">
        <f t="shared" si="2"/>
        <v>17.519999999999996</v>
      </c>
      <c r="J49" s="45">
        <f t="shared" si="2"/>
        <v>4.0200000000000005</v>
      </c>
      <c r="K49" s="45">
        <f t="shared" si="2"/>
        <v>16.2</v>
      </c>
      <c r="L49" s="45">
        <f t="shared" si="2"/>
        <v>1.8779999999999999</v>
      </c>
      <c r="M49" s="45">
        <f t="shared" si="2"/>
        <v>2.8</v>
      </c>
      <c r="N49" s="45">
        <f t="shared" si="2"/>
        <v>55.32</v>
      </c>
      <c r="O49" s="45">
        <f t="shared" si="2"/>
        <v>9.3000000000000007</v>
      </c>
      <c r="P49" s="45">
        <f t="shared" si="2"/>
        <v>5.67</v>
      </c>
      <c r="Q49" s="45">
        <f t="shared" si="2"/>
        <v>471.69999999999993</v>
      </c>
    </row>
    <row r="50" spans="1:17">
      <c r="A50" s="215">
        <v>27</v>
      </c>
      <c r="B50" s="216" t="s">
        <v>23</v>
      </c>
      <c r="C50" s="217"/>
      <c r="D50" s="217">
        <v>0.2</v>
      </c>
      <c r="E50" s="217"/>
      <c r="F50" s="217">
        <v>1.75</v>
      </c>
      <c r="G50" s="217">
        <v>5</v>
      </c>
      <c r="H50" s="217">
        <v>20</v>
      </c>
      <c r="I50" s="217">
        <v>0.1</v>
      </c>
      <c r="J50" s="217">
        <v>1</v>
      </c>
      <c r="K50" s="217"/>
      <c r="L50" s="217">
        <v>0.1</v>
      </c>
      <c r="M50" s="217"/>
      <c r="N50" s="217"/>
      <c r="O50" s="217"/>
      <c r="P50" s="217"/>
      <c r="Q50" s="218">
        <f>SUM(C50:P50)</f>
        <v>28.150000000000002</v>
      </c>
    </row>
    <row r="51" spans="1:17">
      <c r="A51" s="215">
        <v>28</v>
      </c>
      <c r="B51" s="216" t="s">
        <v>24</v>
      </c>
      <c r="C51" s="219"/>
      <c r="D51" s="219">
        <v>0.2</v>
      </c>
      <c r="E51" s="219"/>
      <c r="F51" s="219">
        <v>1.5</v>
      </c>
      <c r="G51" s="219">
        <v>3</v>
      </c>
      <c r="H51" s="219">
        <v>20</v>
      </c>
      <c r="I51" s="219">
        <v>0.1</v>
      </c>
      <c r="J51" s="219"/>
      <c r="K51" s="219"/>
      <c r="L51" s="219">
        <v>0.1</v>
      </c>
      <c r="M51" s="219"/>
      <c r="N51" s="219">
        <v>0.1</v>
      </c>
      <c r="O51" s="219"/>
      <c r="P51" s="219"/>
      <c r="Q51" s="218">
        <f t="shared" ref="Q51:Q72" si="3">SUM(C51:P51)</f>
        <v>25.000000000000004</v>
      </c>
    </row>
    <row r="52" spans="1:17">
      <c r="A52" s="215">
        <v>29</v>
      </c>
      <c r="B52" s="216" t="s">
        <v>25</v>
      </c>
      <c r="C52" s="219"/>
      <c r="D52" s="219">
        <v>0.3</v>
      </c>
      <c r="E52" s="219"/>
      <c r="F52" s="219">
        <v>0.5</v>
      </c>
      <c r="G52" s="219">
        <v>3</v>
      </c>
      <c r="H52" s="219">
        <v>15</v>
      </c>
      <c r="I52" s="219">
        <v>0.1</v>
      </c>
      <c r="J52" s="219">
        <v>0.5</v>
      </c>
      <c r="K52" s="219"/>
      <c r="L52" s="41">
        <v>0.1</v>
      </c>
      <c r="M52" s="219"/>
      <c r="N52" s="219">
        <v>0.1</v>
      </c>
      <c r="O52" s="219"/>
      <c r="P52" s="219">
        <v>0.5</v>
      </c>
      <c r="Q52" s="218">
        <f t="shared" si="3"/>
        <v>20.100000000000005</v>
      </c>
    </row>
    <row r="53" spans="1:17">
      <c r="A53" s="215">
        <v>30</v>
      </c>
      <c r="B53" s="216" t="s">
        <v>26</v>
      </c>
      <c r="C53" s="219"/>
      <c r="D53" s="219">
        <v>0.3</v>
      </c>
      <c r="E53" s="219"/>
      <c r="F53" s="219">
        <v>1</v>
      </c>
      <c r="G53" s="219">
        <v>3</v>
      </c>
      <c r="H53" s="219">
        <v>20</v>
      </c>
      <c r="I53" s="219"/>
      <c r="J53" s="219">
        <v>0.3</v>
      </c>
      <c r="K53" s="219"/>
      <c r="L53" s="219">
        <v>0.1</v>
      </c>
      <c r="M53" s="219"/>
      <c r="N53" s="219">
        <v>0.05</v>
      </c>
      <c r="O53" s="219"/>
      <c r="P53" s="219">
        <v>1</v>
      </c>
      <c r="Q53" s="218">
        <f t="shared" si="3"/>
        <v>25.750000000000004</v>
      </c>
    </row>
    <row r="54" spans="1:17">
      <c r="A54" s="215">
        <v>31</v>
      </c>
      <c r="B54" s="216" t="s">
        <v>27</v>
      </c>
      <c r="C54" s="44"/>
      <c r="D54" s="44">
        <v>0.2</v>
      </c>
      <c r="E54" s="44"/>
      <c r="F54" s="44">
        <v>1</v>
      </c>
      <c r="G54" s="44">
        <v>5</v>
      </c>
      <c r="H54" s="44">
        <v>20</v>
      </c>
      <c r="I54" s="44">
        <v>0.1</v>
      </c>
      <c r="J54" s="44">
        <v>0.1</v>
      </c>
      <c r="K54" s="44"/>
      <c r="L54" s="44">
        <v>0.05</v>
      </c>
      <c r="M54" s="44"/>
      <c r="N54" s="44">
        <v>0.1</v>
      </c>
      <c r="O54" s="44"/>
      <c r="P54" s="44">
        <v>0.1</v>
      </c>
      <c r="Q54" s="218">
        <f t="shared" si="3"/>
        <v>26.650000000000006</v>
      </c>
    </row>
    <row r="55" spans="1:17">
      <c r="A55" s="215">
        <v>32</v>
      </c>
      <c r="B55" s="216" t="s">
        <v>28</v>
      </c>
      <c r="C55" s="44"/>
      <c r="D55" s="44">
        <v>0.2</v>
      </c>
      <c r="E55" s="44"/>
      <c r="F55" s="44">
        <v>1</v>
      </c>
      <c r="G55" s="44">
        <v>3</v>
      </c>
      <c r="H55" s="44">
        <v>20</v>
      </c>
      <c r="I55" s="44">
        <v>0.1</v>
      </c>
      <c r="J55" s="44">
        <v>0.1</v>
      </c>
      <c r="K55" s="44"/>
      <c r="L55" s="44">
        <v>0.05</v>
      </c>
      <c r="M55" s="44"/>
      <c r="N55" s="44"/>
      <c r="O55" s="44"/>
      <c r="P55" s="44">
        <v>0.1</v>
      </c>
      <c r="Q55" s="218">
        <f t="shared" si="3"/>
        <v>24.550000000000004</v>
      </c>
    </row>
    <row r="56" spans="1:17" ht="25.5">
      <c r="A56" s="215">
        <v>33</v>
      </c>
      <c r="B56" s="216" t="s">
        <v>29</v>
      </c>
      <c r="C56" s="44"/>
      <c r="D56" s="44">
        <v>0.2</v>
      </c>
      <c r="E56" s="44"/>
      <c r="F56" s="44">
        <v>0.5</v>
      </c>
      <c r="G56" s="44">
        <v>3</v>
      </c>
      <c r="H56" s="44">
        <v>8</v>
      </c>
      <c r="I56" s="44">
        <v>0.1</v>
      </c>
      <c r="J56" s="44">
        <v>0.1</v>
      </c>
      <c r="K56" s="44"/>
      <c r="L56" s="44">
        <v>0.05</v>
      </c>
      <c r="M56" s="44"/>
      <c r="N56" s="44">
        <v>0.1</v>
      </c>
      <c r="O56" s="44"/>
      <c r="P56" s="44">
        <v>0.1</v>
      </c>
      <c r="Q56" s="218">
        <f t="shared" si="3"/>
        <v>12.149999999999999</v>
      </c>
    </row>
    <row r="57" spans="1:17">
      <c r="A57" s="215">
        <v>34</v>
      </c>
      <c r="B57" s="216" t="s">
        <v>30</v>
      </c>
      <c r="C57" s="44"/>
      <c r="D57" s="44">
        <v>0.2</v>
      </c>
      <c r="E57" s="44"/>
      <c r="F57" s="44">
        <v>1</v>
      </c>
      <c r="G57" s="44">
        <v>3</v>
      </c>
      <c r="H57" s="44">
        <v>3</v>
      </c>
      <c r="I57" s="44">
        <v>0.1</v>
      </c>
      <c r="J57" s="44">
        <v>0.1</v>
      </c>
      <c r="K57" s="44"/>
      <c r="L57" s="44">
        <v>0.05</v>
      </c>
      <c r="M57" s="44"/>
      <c r="N57" s="44"/>
      <c r="O57" s="44"/>
      <c r="P57" s="44"/>
      <c r="Q57" s="218">
        <f t="shared" si="3"/>
        <v>7.4499999999999993</v>
      </c>
    </row>
    <row r="58" spans="1:17">
      <c r="A58" s="215">
        <v>35</v>
      </c>
      <c r="B58" t="s">
        <v>31</v>
      </c>
      <c r="C58" s="44"/>
      <c r="D58" s="44">
        <v>0.2</v>
      </c>
      <c r="E58" s="44"/>
      <c r="F58" s="44">
        <v>1</v>
      </c>
      <c r="G58" s="44">
        <v>3</v>
      </c>
      <c r="H58" s="44">
        <v>10</v>
      </c>
      <c r="I58" s="44">
        <v>0.1</v>
      </c>
      <c r="J58" s="44">
        <v>0.1</v>
      </c>
      <c r="K58" s="44"/>
      <c r="L58" s="44">
        <v>0.1</v>
      </c>
      <c r="M58" s="44"/>
      <c r="N58" s="44">
        <v>0.1</v>
      </c>
      <c r="O58" s="44"/>
      <c r="P58" s="44"/>
      <c r="Q58" s="218">
        <f t="shared" si="3"/>
        <v>14.599999999999998</v>
      </c>
    </row>
    <row r="59" spans="1:17">
      <c r="A59" s="215">
        <v>36</v>
      </c>
      <c r="B59" s="216" t="s">
        <v>32</v>
      </c>
      <c r="C59" s="44"/>
      <c r="D59" s="44">
        <v>0.2</v>
      </c>
      <c r="E59" s="44"/>
      <c r="F59" s="44">
        <v>1.5</v>
      </c>
      <c r="G59" s="44">
        <v>1</v>
      </c>
      <c r="H59" s="44">
        <v>15</v>
      </c>
      <c r="I59" s="44">
        <v>1</v>
      </c>
      <c r="J59" s="44">
        <v>0.1</v>
      </c>
      <c r="K59" s="44"/>
      <c r="L59" s="44">
        <v>0.05</v>
      </c>
      <c r="M59" s="44"/>
      <c r="N59" s="44"/>
      <c r="O59" s="44"/>
      <c r="P59" s="44">
        <v>8</v>
      </c>
      <c r="Q59" s="218">
        <f t="shared" si="3"/>
        <v>26.85</v>
      </c>
    </row>
    <row r="60" spans="1:17">
      <c r="A60" s="215">
        <v>37</v>
      </c>
      <c r="B60" s="216" t="s">
        <v>33</v>
      </c>
      <c r="C60" s="44"/>
      <c r="D60" s="44">
        <v>0.2</v>
      </c>
      <c r="E60" s="44"/>
      <c r="F60" s="44">
        <v>1.5</v>
      </c>
      <c r="G60" s="44">
        <v>3</v>
      </c>
      <c r="H60" s="44">
        <v>15</v>
      </c>
      <c r="I60" s="44">
        <v>1</v>
      </c>
      <c r="J60" s="48">
        <v>0.1</v>
      </c>
      <c r="K60" s="44"/>
      <c r="L60" s="44">
        <v>0.1</v>
      </c>
      <c r="M60" s="44"/>
      <c r="N60" s="44">
        <v>0.1</v>
      </c>
      <c r="O60" s="44"/>
      <c r="P60" s="44">
        <v>1</v>
      </c>
      <c r="Q60" s="218">
        <f t="shared" si="3"/>
        <v>22.000000000000004</v>
      </c>
    </row>
    <row r="61" spans="1:17">
      <c r="A61" s="215">
        <v>38</v>
      </c>
      <c r="B61" s="216" t="s">
        <v>34</v>
      </c>
      <c r="C61" s="44"/>
      <c r="D61" s="44">
        <v>0.2</v>
      </c>
      <c r="E61" s="44"/>
      <c r="F61" s="44">
        <v>1.5</v>
      </c>
      <c r="G61" s="44">
        <v>3</v>
      </c>
      <c r="H61" s="44">
        <v>6</v>
      </c>
      <c r="I61" s="44">
        <v>0.2</v>
      </c>
      <c r="J61" s="44">
        <v>0.1</v>
      </c>
      <c r="K61" s="44"/>
      <c r="L61" s="44">
        <v>0.1</v>
      </c>
      <c r="M61" s="44"/>
      <c r="N61" s="44"/>
      <c r="O61" s="44"/>
      <c r="P61" s="44"/>
      <c r="Q61" s="218">
        <f t="shared" si="3"/>
        <v>11.099999999999998</v>
      </c>
    </row>
    <row r="62" spans="1:17">
      <c r="A62" s="215">
        <v>39</v>
      </c>
      <c r="B62" s="216" t="s">
        <v>35</v>
      </c>
      <c r="C62" s="220"/>
      <c r="D62" s="220"/>
      <c r="E62" s="220"/>
      <c r="F62" s="220">
        <v>0.8</v>
      </c>
      <c r="G62" s="220">
        <v>3</v>
      </c>
      <c r="H62" s="220">
        <v>6</v>
      </c>
      <c r="I62" s="220"/>
      <c r="J62" s="220">
        <v>0.1</v>
      </c>
      <c r="K62" s="220"/>
      <c r="L62" s="220">
        <v>0.1</v>
      </c>
      <c r="M62" s="220"/>
      <c r="N62" s="220"/>
      <c r="O62" s="220"/>
      <c r="P62" s="220">
        <v>40</v>
      </c>
      <c r="Q62" s="218">
        <f t="shared" si="3"/>
        <v>50</v>
      </c>
    </row>
    <row r="63" spans="1:17">
      <c r="A63" s="215">
        <v>40</v>
      </c>
      <c r="B63" s="216" t="s">
        <v>62</v>
      </c>
      <c r="C63" s="220"/>
      <c r="D63" s="220">
        <v>2</v>
      </c>
      <c r="E63" s="220"/>
      <c r="F63" s="220">
        <v>1</v>
      </c>
      <c r="G63" s="220">
        <v>3</v>
      </c>
      <c r="H63" s="220">
        <v>4</v>
      </c>
      <c r="I63" s="220">
        <v>1</v>
      </c>
      <c r="J63" s="220">
        <v>0.1</v>
      </c>
      <c r="K63" s="220"/>
      <c r="L63" s="220">
        <v>0.1</v>
      </c>
      <c r="M63" s="220"/>
      <c r="N63" s="220">
        <v>0.1</v>
      </c>
      <c r="O63" s="220"/>
      <c r="P63" s="220"/>
      <c r="Q63" s="218">
        <f t="shared" si="3"/>
        <v>11.299999999999999</v>
      </c>
    </row>
    <row r="64" spans="1:17" ht="25.5">
      <c r="A64" s="215">
        <v>41</v>
      </c>
      <c r="B64" s="221" t="s">
        <v>36</v>
      </c>
      <c r="C64" s="44"/>
      <c r="D64" s="44">
        <v>0.2</v>
      </c>
      <c r="E64" s="44"/>
      <c r="F64" s="44">
        <v>1</v>
      </c>
      <c r="G64" s="44">
        <v>3</v>
      </c>
      <c r="H64" s="44">
        <v>6</v>
      </c>
      <c r="I64" s="44">
        <v>0.1</v>
      </c>
      <c r="J64" s="44">
        <v>0.2</v>
      </c>
      <c r="K64" s="44"/>
      <c r="L64" s="44">
        <v>0.1</v>
      </c>
      <c r="M64" s="44"/>
      <c r="N64" s="44">
        <v>0.1</v>
      </c>
      <c r="O64" s="44"/>
      <c r="P64" s="44">
        <v>2</v>
      </c>
      <c r="Q64" s="218">
        <f t="shared" si="3"/>
        <v>12.699999999999998</v>
      </c>
    </row>
    <row r="65" spans="1:21">
      <c r="A65" s="215">
        <v>42</v>
      </c>
      <c r="B65" s="222" t="s">
        <v>63</v>
      </c>
      <c r="C65" s="44"/>
      <c r="D65" s="44">
        <v>2.5</v>
      </c>
      <c r="E65" s="44"/>
      <c r="F65" s="44">
        <v>1.5</v>
      </c>
      <c r="G65" s="44">
        <v>3</v>
      </c>
      <c r="H65" s="44">
        <v>10</v>
      </c>
      <c r="I65" s="44">
        <v>0.1</v>
      </c>
      <c r="J65" s="44">
        <v>0.1</v>
      </c>
      <c r="K65" s="44"/>
      <c r="L65" s="44">
        <v>0.1</v>
      </c>
      <c r="M65" s="44"/>
      <c r="N65" s="44">
        <v>0.1</v>
      </c>
      <c r="O65" s="44"/>
      <c r="P65" s="44">
        <v>6</v>
      </c>
      <c r="Q65" s="218">
        <f t="shared" si="3"/>
        <v>23.400000000000006</v>
      </c>
    </row>
    <row r="66" spans="1:21">
      <c r="A66" s="215">
        <v>43</v>
      </c>
      <c r="B66" s="216" t="s">
        <v>37</v>
      </c>
      <c r="C66" s="44"/>
      <c r="D66" s="44">
        <v>0.2</v>
      </c>
      <c r="E66" s="44"/>
      <c r="F66" s="44">
        <v>0.5</v>
      </c>
      <c r="G66" s="44">
        <v>3</v>
      </c>
      <c r="H66" s="44">
        <v>5</v>
      </c>
      <c r="I66" s="44">
        <v>0.1</v>
      </c>
      <c r="J66" s="44">
        <v>0.1</v>
      </c>
      <c r="K66" s="44"/>
      <c r="L66" s="44">
        <v>0.1</v>
      </c>
      <c r="M66" s="44"/>
      <c r="N66" s="44">
        <v>0.03</v>
      </c>
      <c r="O66" s="44"/>
      <c r="P66" s="44">
        <v>35</v>
      </c>
      <c r="Q66" s="218">
        <f t="shared" si="3"/>
        <v>44.03</v>
      </c>
    </row>
    <row r="67" spans="1:21">
      <c r="A67" s="215">
        <v>44</v>
      </c>
      <c r="B67" s="216" t="s">
        <v>290</v>
      </c>
      <c r="C67" s="137"/>
      <c r="D67" s="137">
        <v>0.2</v>
      </c>
      <c r="E67" s="137"/>
      <c r="F67" s="137">
        <v>0.2</v>
      </c>
      <c r="G67" s="137">
        <v>1.68</v>
      </c>
      <c r="H67" s="137">
        <v>1.5</v>
      </c>
      <c r="I67" s="137">
        <v>0.25</v>
      </c>
      <c r="J67" s="137">
        <v>0.1</v>
      </c>
      <c r="K67" s="137"/>
      <c r="L67" s="137">
        <v>0.1</v>
      </c>
      <c r="M67" s="137"/>
      <c r="N67" s="137"/>
      <c r="O67" s="137"/>
      <c r="P67" s="137"/>
      <c r="Q67" s="218">
        <f t="shared" si="3"/>
        <v>4.03</v>
      </c>
    </row>
    <row r="68" spans="1:21">
      <c r="A68" s="215">
        <v>45</v>
      </c>
      <c r="B68" s="216" t="s">
        <v>38</v>
      </c>
      <c r="C68" s="44"/>
      <c r="D68" s="44">
        <v>0.2</v>
      </c>
      <c r="E68" s="44"/>
      <c r="F68" s="44">
        <v>0.2</v>
      </c>
      <c r="G68" s="44">
        <v>1.5</v>
      </c>
      <c r="H68" s="44">
        <v>2.5</v>
      </c>
      <c r="I68" s="44">
        <v>0.1</v>
      </c>
      <c r="J68" s="44">
        <v>0.1</v>
      </c>
      <c r="K68" s="44"/>
      <c r="L68" s="44">
        <v>0.1</v>
      </c>
      <c r="M68" s="44"/>
      <c r="N68" s="44">
        <v>0.1</v>
      </c>
      <c r="O68" s="44"/>
      <c r="P68" s="44"/>
      <c r="Q68" s="218">
        <f t="shared" si="3"/>
        <v>4.7999999999999989</v>
      </c>
    </row>
    <row r="69" spans="1:21">
      <c r="A69" s="215">
        <v>46</v>
      </c>
      <c r="B69" s="216" t="s">
        <v>39</v>
      </c>
      <c r="C69" s="44"/>
      <c r="D69" s="44">
        <v>0.2</v>
      </c>
      <c r="E69" s="44"/>
      <c r="F69" s="44">
        <v>0.2</v>
      </c>
      <c r="G69" s="44">
        <v>1.5</v>
      </c>
      <c r="H69" s="44">
        <v>2.5</v>
      </c>
      <c r="I69" s="44"/>
      <c r="J69" s="44">
        <v>0.1</v>
      </c>
      <c r="K69" s="44"/>
      <c r="L69" s="44">
        <v>0.1</v>
      </c>
      <c r="M69" s="44"/>
      <c r="N69" s="44">
        <v>0.06</v>
      </c>
      <c r="O69" s="44"/>
      <c r="P69" s="44"/>
      <c r="Q69" s="218">
        <f t="shared" si="3"/>
        <v>4.6599999999999993</v>
      </c>
    </row>
    <row r="70" spans="1:21" ht="15" customHeight="1">
      <c r="A70" s="215">
        <v>47</v>
      </c>
      <c r="B70" s="216" t="s">
        <v>40</v>
      </c>
      <c r="C70" s="44"/>
      <c r="D70" s="44">
        <v>0.2</v>
      </c>
      <c r="E70" s="44"/>
      <c r="F70" s="44">
        <v>1.2</v>
      </c>
      <c r="G70" s="44">
        <v>1.5</v>
      </c>
      <c r="H70" s="44">
        <v>2.5</v>
      </c>
      <c r="I70" s="44"/>
      <c r="J70" s="44">
        <v>0.1</v>
      </c>
      <c r="K70" s="44"/>
      <c r="L70" s="44">
        <v>0.1</v>
      </c>
      <c r="M70" s="44"/>
      <c r="N70" s="44"/>
      <c r="O70" s="44"/>
      <c r="P70" s="44"/>
      <c r="Q70" s="218">
        <f t="shared" si="3"/>
        <v>5.6</v>
      </c>
    </row>
    <row r="71" spans="1:21" ht="25.5">
      <c r="A71" s="215">
        <v>48</v>
      </c>
      <c r="B71" s="216" t="s">
        <v>41</v>
      </c>
      <c r="C71" s="44"/>
      <c r="D71" s="44">
        <v>0.2</v>
      </c>
      <c r="E71" s="44"/>
      <c r="F71" s="44">
        <v>0.25</v>
      </c>
      <c r="G71" s="44">
        <v>3</v>
      </c>
      <c r="H71" s="44">
        <v>2.5</v>
      </c>
      <c r="I71" s="44"/>
      <c r="J71" s="44">
        <v>0.01</v>
      </c>
      <c r="K71" s="44"/>
      <c r="L71" s="44">
        <v>0.03</v>
      </c>
      <c r="M71" s="44"/>
      <c r="N71" s="44"/>
      <c r="O71" s="44"/>
      <c r="P71" s="44"/>
      <c r="Q71" s="218">
        <f t="shared" si="3"/>
        <v>5.99</v>
      </c>
    </row>
    <row r="72" spans="1:21">
      <c r="A72" s="215">
        <v>49</v>
      </c>
      <c r="B72" s="216" t="s">
        <v>42</v>
      </c>
      <c r="C72" s="44"/>
      <c r="D72" s="44">
        <v>0.2</v>
      </c>
      <c r="E72" s="44"/>
      <c r="F72" s="44">
        <v>0.2</v>
      </c>
      <c r="G72" s="44">
        <v>3</v>
      </c>
      <c r="H72" s="44">
        <v>2.5</v>
      </c>
      <c r="I72" s="44"/>
      <c r="J72" s="44">
        <v>0.1</v>
      </c>
      <c r="K72" s="44"/>
      <c r="L72" s="44">
        <v>0.1</v>
      </c>
      <c r="M72" s="44"/>
      <c r="N72" s="44"/>
      <c r="O72" s="44"/>
      <c r="P72" s="44"/>
      <c r="Q72" s="218">
        <f t="shared" si="3"/>
        <v>6.1</v>
      </c>
    </row>
    <row r="73" spans="1:21">
      <c r="A73" s="215"/>
      <c r="B73" s="214" t="s">
        <v>64</v>
      </c>
      <c r="C73" s="43">
        <f>SUM(C49:C72)</f>
        <v>2.1700000000000004</v>
      </c>
      <c r="D73" s="43">
        <f t="shared" ref="D73:Q73" si="4">SUM(D49:D72)</f>
        <v>13.447999999999993</v>
      </c>
      <c r="E73" s="43">
        <f t="shared" si="4"/>
        <v>277.2</v>
      </c>
      <c r="F73" s="43">
        <f t="shared" si="4"/>
        <v>44.800000000000011</v>
      </c>
      <c r="G73" s="43">
        <f t="shared" si="4"/>
        <v>93.44</v>
      </c>
      <c r="H73" s="43">
        <f t="shared" si="4"/>
        <v>239.614</v>
      </c>
      <c r="I73" s="43">
        <f t="shared" si="4"/>
        <v>22.170000000000012</v>
      </c>
      <c r="J73" s="43">
        <f t="shared" si="4"/>
        <v>7.7299999999999942</v>
      </c>
      <c r="K73" s="43">
        <f t="shared" si="4"/>
        <v>16.2</v>
      </c>
      <c r="L73" s="43">
        <f t="shared" si="4"/>
        <v>3.8580000000000001</v>
      </c>
      <c r="M73" s="43">
        <f t="shared" si="4"/>
        <v>2.8</v>
      </c>
      <c r="N73" s="43">
        <f t="shared" si="4"/>
        <v>56.460000000000015</v>
      </c>
      <c r="O73" s="43">
        <f t="shared" si="4"/>
        <v>9.3000000000000007</v>
      </c>
      <c r="P73" s="43">
        <f t="shared" si="4"/>
        <v>99.47</v>
      </c>
      <c r="Q73" s="43">
        <f t="shared" si="4"/>
        <v>888.65999999999985</v>
      </c>
    </row>
    <row r="74" spans="1:21">
      <c r="T74" s="118"/>
      <c r="U74" s="118"/>
    </row>
    <row r="75" spans="1:21">
      <c r="D75" s="425"/>
      <c r="F75" s="425"/>
      <c r="G75" s="425"/>
      <c r="H75" s="425"/>
      <c r="I75" s="425"/>
      <c r="J75" s="425"/>
      <c r="K75" s="425"/>
      <c r="L75" s="425"/>
      <c r="M75" s="425"/>
      <c r="N75" s="425"/>
      <c r="O75" s="425"/>
      <c r="P75" s="425"/>
      <c r="Q75" s="425"/>
    </row>
    <row r="76" spans="1:21">
      <c r="D76" s="425"/>
      <c r="F76" s="425"/>
      <c r="G76" s="425"/>
      <c r="Q76" s="118"/>
    </row>
  </sheetData>
  <mergeCells count="42">
    <mergeCell ref="M44:M47"/>
    <mergeCell ref="N44:N47"/>
    <mergeCell ref="O44:O47"/>
    <mergeCell ref="P44:P47"/>
    <mergeCell ref="Q44:Q47"/>
    <mergeCell ref="A38:Q38"/>
    <mergeCell ref="A41:Q41"/>
    <mergeCell ref="A42:Q42"/>
    <mergeCell ref="P43:Q43"/>
    <mergeCell ref="A44:A47"/>
    <mergeCell ref="B44:B47"/>
    <mergeCell ref="C44:C47"/>
    <mergeCell ref="D44:D47"/>
    <mergeCell ref="E44:E47"/>
    <mergeCell ref="F44:F47"/>
    <mergeCell ref="G44:G47"/>
    <mergeCell ref="H44:H47"/>
    <mergeCell ref="I44:I47"/>
    <mergeCell ref="J44:J47"/>
    <mergeCell ref="K44:K47"/>
    <mergeCell ref="L44:L47"/>
    <mergeCell ref="G6:G9"/>
    <mergeCell ref="N6:N9"/>
    <mergeCell ref="O6:O9"/>
    <mergeCell ref="P6:P9"/>
    <mergeCell ref="Q6:Q9"/>
    <mergeCell ref="A1:Q1"/>
    <mergeCell ref="A3:Q3"/>
    <mergeCell ref="A4:Q4"/>
    <mergeCell ref="P5:Q5"/>
    <mergeCell ref="H6:H9"/>
    <mergeCell ref="I6:I9"/>
    <mergeCell ref="J6:J9"/>
    <mergeCell ref="K6:K9"/>
    <mergeCell ref="L6:L9"/>
    <mergeCell ref="M6:M9"/>
    <mergeCell ref="A6:A9"/>
    <mergeCell ref="B6:B9"/>
    <mergeCell ref="C6:C9"/>
    <mergeCell ref="D6:D9"/>
    <mergeCell ref="E6:E9"/>
    <mergeCell ref="F6:F9"/>
  </mergeCells>
  <printOptions horizontalCentered="1"/>
  <pageMargins left="1.2" right="0.45" top="0.75" bottom="0.75" header="0.3" footer="0.3"/>
  <pageSetup scale="80" orientation="landscape" horizontalDpi="300" verticalDpi="300" r:id="rId1"/>
  <headerFooter>
    <oddFooter>&amp;C13</oddFooter>
  </headerFooter>
  <rowBreaks count="1" manualBreakCount="1">
    <brk id="37" max="16383" man="1"/>
  </rowBreaks>
  <colBreaks count="1" manualBreakCount="1">
    <brk id="1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D25" workbookViewId="0">
      <selection activeCell="J41" sqref="J41"/>
    </sheetView>
  </sheetViews>
  <sheetFormatPr defaultRowHeight="15"/>
  <cols>
    <col min="1" max="1" width="7.7109375" customWidth="1"/>
    <col min="2" max="2" width="51" customWidth="1"/>
    <col min="3" max="3" width="9.140625" customWidth="1"/>
    <col min="4" max="4" width="11.28515625" customWidth="1"/>
    <col min="5" max="5" width="9.140625" customWidth="1"/>
    <col min="6" max="6" width="11.28515625" customWidth="1"/>
    <col min="7" max="7" width="11.140625" customWidth="1"/>
    <col min="8" max="8" width="11.5703125" customWidth="1"/>
  </cols>
  <sheetData>
    <row r="1" spans="1:8" ht="18.75">
      <c r="A1" s="531" t="s">
        <v>22</v>
      </c>
      <c r="B1" s="531"/>
      <c r="C1" s="531"/>
      <c r="D1" s="531"/>
      <c r="E1" s="531"/>
      <c r="F1" s="531"/>
      <c r="G1" s="531"/>
      <c r="H1" s="546"/>
    </row>
    <row r="2" spans="1:8" ht="15.75">
      <c r="A2" s="171"/>
      <c r="B2" s="171"/>
      <c r="C2" s="255"/>
      <c r="D2" s="171"/>
      <c r="E2" s="255"/>
      <c r="F2" s="171"/>
      <c r="G2" s="171"/>
    </row>
    <row r="3" spans="1:8" ht="15.75">
      <c r="A3" s="545" t="s">
        <v>577</v>
      </c>
      <c r="B3" s="545"/>
      <c r="C3" s="545"/>
      <c r="D3" s="545"/>
      <c r="E3" s="545"/>
      <c r="F3" s="545"/>
      <c r="G3" s="545"/>
      <c r="H3" s="546"/>
    </row>
    <row r="4" spans="1:8" ht="15.75">
      <c r="A4" s="545" t="s">
        <v>608</v>
      </c>
      <c r="B4" s="545"/>
      <c r="C4" s="545"/>
      <c r="D4" s="545"/>
      <c r="E4" s="545"/>
      <c r="F4" s="545"/>
      <c r="G4" s="545"/>
      <c r="H4" s="546"/>
    </row>
    <row r="5" spans="1:8">
      <c r="H5" s="114" t="s">
        <v>230</v>
      </c>
    </row>
    <row r="6" spans="1:8" ht="21" customHeight="1">
      <c r="A6" s="223" t="s">
        <v>176</v>
      </c>
      <c r="B6" s="223" t="s">
        <v>66</v>
      </c>
      <c r="C6" s="597" t="s">
        <v>441</v>
      </c>
      <c r="D6" s="596"/>
      <c r="E6" s="597" t="s">
        <v>563</v>
      </c>
      <c r="F6" s="595"/>
      <c r="G6" s="597" t="s">
        <v>564</v>
      </c>
      <c r="H6" s="596"/>
    </row>
    <row r="7" spans="1:8">
      <c r="A7" s="192">
        <v>1</v>
      </c>
      <c r="B7" s="192">
        <v>2</v>
      </c>
      <c r="C7" s="594" t="s">
        <v>67</v>
      </c>
      <c r="D7" s="596"/>
      <c r="E7" s="594" t="s">
        <v>68</v>
      </c>
      <c r="F7" s="595"/>
      <c r="G7" s="594">
        <v>5</v>
      </c>
      <c r="H7" s="596"/>
    </row>
    <row r="8" spans="1:8">
      <c r="A8" s="158">
        <v>1</v>
      </c>
      <c r="B8" s="257" t="s">
        <v>218</v>
      </c>
      <c r="C8" s="590">
        <v>94.02</v>
      </c>
      <c r="D8" s="591"/>
      <c r="E8" s="590">
        <v>40.119999999999997</v>
      </c>
      <c r="F8" s="591"/>
      <c r="G8" s="590">
        <f>'RM116'!C31</f>
        <v>131.55000000000001</v>
      </c>
      <c r="H8" s="591"/>
    </row>
    <row r="9" spans="1:8">
      <c r="A9" s="158">
        <v>2</v>
      </c>
      <c r="B9" s="257" t="s">
        <v>219</v>
      </c>
      <c r="C9" s="590">
        <v>38.979999999999997</v>
      </c>
      <c r="D9" s="591"/>
      <c r="E9" s="590">
        <v>10.59</v>
      </c>
      <c r="F9" s="591"/>
      <c r="G9" s="590">
        <f>'RM116'!D31</f>
        <v>43.6</v>
      </c>
      <c r="H9" s="591"/>
    </row>
    <row r="10" spans="1:8" ht="14.25" customHeight="1">
      <c r="A10" s="158">
        <v>3</v>
      </c>
      <c r="B10" s="257" t="s">
        <v>220</v>
      </c>
      <c r="C10" s="590">
        <v>20</v>
      </c>
      <c r="D10" s="591"/>
      <c r="E10" s="590">
        <v>4.84</v>
      </c>
      <c r="F10" s="591"/>
      <c r="G10" s="590">
        <f>'RM116'!E31</f>
        <v>20.3</v>
      </c>
      <c r="H10" s="591"/>
    </row>
    <row r="11" spans="1:8" ht="17.25" customHeight="1">
      <c r="A11" s="158">
        <v>4</v>
      </c>
      <c r="B11" s="257" t="s">
        <v>221</v>
      </c>
      <c r="C11" s="590">
        <v>427.63</v>
      </c>
      <c r="D11" s="591"/>
      <c r="E11" s="590">
        <v>389.03</v>
      </c>
      <c r="F11" s="591"/>
      <c r="G11" s="590">
        <f>'RM116'!F31</f>
        <v>442.1</v>
      </c>
      <c r="H11" s="591"/>
    </row>
    <row r="12" spans="1:8">
      <c r="A12" s="158">
        <v>5</v>
      </c>
      <c r="B12" s="257" t="s">
        <v>222</v>
      </c>
      <c r="C12" s="590">
        <v>244.68</v>
      </c>
      <c r="D12" s="591"/>
      <c r="E12" s="590">
        <v>28.03</v>
      </c>
      <c r="F12" s="591"/>
      <c r="G12" s="590">
        <f>'RM116'!I31</f>
        <v>51.933999999999997</v>
      </c>
      <c r="H12" s="591"/>
    </row>
    <row r="13" spans="1:8">
      <c r="A13" s="158">
        <v>6</v>
      </c>
      <c r="B13" s="257" t="s">
        <v>223</v>
      </c>
      <c r="C13" s="590">
        <v>6.96</v>
      </c>
      <c r="D13" s="591"/>
      <c r="E13" s="590">
        <v>0.69</v>
      </c>
      <c r="F13" s="591"/>
      <c r="G13" s="590">
        <f>'RM116'!J31</f>
        <v>12.92</v>
      </c>
      <c r="H13" s="591"/>
    </row>
    <row r="14" spans="1:8">
      <c r="A14" s="158">
        <v>7</v>
      </c>
      <c r="B14" s="257" t="s">
        <v>224</v>
      </c>
      <c r="C14" s="590">
        <v>14.25</v>
      </c>
      <c r="D14" s="591"/>
      <c r="E14" s="590">
        <v>25.67</v>
      </c>
      <c r="F14" s="591"/>
      <c r="G14" s="590">
        <f>'RM116'!K31</f>
        <v>23.66</v>
      </c>
      <c r="H14" s="591"/>
    </row>
    <row r="15" spans="1:8">
      <c r="A15" s="158">
        <v>8</v>
      </c>
      <c r="B15" s="257" t="s">
        <v>96</v>
      </c>
      <c r="C15" s="590">
        <v>8.9499999999999993</v>
      </c>
      <c r="D15" s="591"/>
      <c r="E15" s="590"/>
      <c r="F15" s="591"/>
      <c r="G15" s="590">
        <f>'RM116'!L31</f>
        <v>8</v>
      </c>
      <c r="H15" s="591"/>
    </row>
    <row r="16" spans="1:8">
      <c r="A16" s="158"/>
      <c r="B16" s="429" t="s">
        <v>244</v>
      </c>
      <c r="C16" s="598">
        <f>SUM(C8:D15)</f>
        <v>855.47</v>
      </c>
      <c r="D16" s="599"/>
      <c r="E16" s="598">
        <v>498.97</v>
      </c>
      <c r="F16" s="599"/>
      <c r="G16" s="598">
        <f t="shared" ref="G16" si="0">SUM(G8:H15)</f>
        <v>734.06399999999996</v>
      </c>
      <c r="H16" s="599"/>
    </row>
    <row r="17" spans="1:8">
      <c r="A17" s="158">
        <v>9</v>
      </c>
      <c r="B17" s="257" t="s">
        <v>609</v>
      </c>
      <c r="C17" s="598"/>
      <c r="D17" s="599"/>
      <c r="E17" s="600">
        <v>254.34</v>
      </c>
      <c r="F17" s="601"/>
      <c r="G17" s="600">
        <f>'RM116'!H31</f>
        <v>270.75599999999997</v>
      </c>
      <c r="H17" s="601"/>
    </row>
    <row r="18" spans="1:8">
      <c r="A18" s="32"/>
      <c r="B18" s="256" t="s">
        <v>14</v>
      </c>
      <c r="C18" s="592">
        <f>C16+C17</f>
        <v>855.47</v>
      </c>
      <c r="D18" s="593"/>
      <c r="E18" s="592">
        <f t="shared" ref="E18" si="1">E16+E17</f>
        <v>753.31000000000006</v>
      </c>
      <c r="F18" s="593"/>
      <c r="G18" s="592">
        <f t="shared" ref="G18" si="2">G16+G17</f>
        <v>1004.8199999999999</v>
      </c>
      <c r="H18" s="593"/>
    </row>
    <row r="20" spans="1:8" ht="15.75" customHeight="1">
      <c r="A20" s="545" t="s">
        <v>577</v>
      </c>
      <c r="B20" s="545"/>
      <c r="C20" s="545"/>
      <c r="D20" s="545"/>
      <c r="E20" s="545"/>
      <c r="F20" s="545"/>
      <c r="G20" s="545"/>
      <c r="H20" s="546"/>
    </row>
    <row r="21" spans="1:8" ht="15" customHeight="1">
      <c r="A21" s="575" t="s">
        <v>229</v>
      </c>
      <c r="B21" s="575"/>
      <c r="C21" s="575"/>
      <c r="D21" s="575"/>
      <c r="E21" s="575"/>
      <c r="F21" s="575"/>
      <c r="G21" s="575"/>
      <c r="H21" s="546"/>
    </row>
    <row r="22" spans="1:8">
      <c r="H22" s="114" t="s">
        <v>231</v>
      </c>
    </row>
    <row r="23" spans="1:8" ht="35.25" customHeight="1">
      <c r="A23" s="223" t="s">
        <v>176</v>
      </c>
      <c r="B23" s="223" t="s">
        <v>66</v>
      </c>
      <c r="C23" s="229" t="s">
        <v>374</v>
      </c>
      <c r="D23" s="223" t="s">
        <v>441</v>
      </c>
      <c r="E23" s="229" t="s">
        <v>374</v>
      </c>
      <c r="F23" s="223" t="s">
        <v>563</v>
      </c>
      <c r="G23" s="229" t="s">
        <v>374</v>
      </c>
      <c r="H23" s="223" t="s">
        <v>564</v>
      </c>
    </row>
    <row r="24" spans="1:8">
      <c r="A24" s="158">
        <v>1</v>
      </c>
      <c r="B24" s="26" t="s">
        <v>375</v>
      </c>
      <c r="C24" s="44">
        <v>80.959999999999994</v>
      </c>
      <c r="D24" s="258">
        <v>4084</v>
      </c>
      <c r="E24" s="258">
        <v>75.13</v>
      </c>
      <c r="F24" s="259">
        <v>919.81</v>
      </c>
      <c r="G24" s="44">
        <v>82.23</v>
      </c>
      <c r="H24" s="258">
        <v>547.78</v>
      </c>
    </row>
    <row r="25" spans="1:8">
      <c r="A25" s="158">
        <v>2</v>
      </c>
      <c r="B25" s="26" t="s">
        <v>376</v>
      </c>
      <c r="C25" s="44">
        <v>8.01</v>
      </c>
      <c r="D25" s="258">
        <v>175</v>
      </c>
      <c r="E25" s="258">
        <v>6.73</v>
      </c>
      <c r="F25" s="259">
        <v>59.2</v>
      </c>
      <c r="G25" s="44">
        <v>8.48</v>
      </c>
      <c r="H25" s="258">
        <v>99.64</v>
      </c>
    </row>
    <row r="26" spans="1:8">
      <c r="A26" s="158">
        <v>3</v>
      </c>
      <c r="B26" s="26" t="s">
        <v>377</v>
      </c>
      <c r="C26" s="44">
        <v>18.37</v>
      </c>
      <c r="D26" s="258">
        <v>321</v>
      </c>
      <c r="E26" s="258">
        <v>13.77</v>
      </c>
      <c r="F26" s="259">
        <v>329.7</v>
      </c>
      <c r="G26" s="44">
        <v>17.53</v>
      </c>
      <c r="H26" s="258">
        <v>367.45</v>
      </c>
    </row>
    <row r="27" spans="1:8">
      <c r="A27" s="158">
        <v>4</v>
      </c>
      <c r="B27" s="26" t="s">
        <v>378</v>
      </c>
      <c r="C27" s="44">
        <v>71.959999999999994</v>
      </c>
      <c r="D27" s="258">
        <v>3727</v>
      </c>
      <c r="E27" s="258"/>
      <c r="F27" s="259"/>
      <c r="G27" s="44"/>
      <c r="H27" s="258"/>
    </row>
    <row r="28" spans="1:8">
      <c r="A28" s="158">
        <v>5</v>
      </c>
      <c r="B28" s="26" t="s">
        <v>389</v>
      </c>
      <c r="C28" s="44">
        <v>28.8</v>
      </c>
      <c r="D28" s="258">
        <v>995</v>
      </c>
      <c r="E28" s="258">
        <v>32.32</v>
      </c>
      <c r="F28" s="259">
        <v>2151.25</v>
      </c>
      <c r="G28" s="44">
        <v>105</v>
      </c>
      <c r="H28" s="258">
        <v>4181</v>
      </c>
    </row>
    <row r="29" spans="1:8">
      <c r="A29" s="158">
        <v>6</v>
      </c>
      <c r="B29" s="26" t="s">
        <v>379</v>
      </c>
      <c r="C29" s="44">
        <v>197.45</v>
      </c>
      <c r="D29" s="258">
        <v>9782</v>
      </c>
      <c r="E29" s="258">
        <v>50.2</v>
      </c>
      <c r="F29" s="259">
        <v>4007.82</v>
      </c>
      <c r="G29" s="44">
        <v>187</v>
      </c>
      <c r="H29" s="258">
        <v>6742</v>
      </c>
    </row>
    <row r="30" spans="1:8">
      <c r="A30" s="158">
        <v>7</v>
      </c>
      <c r="B30" s="26" t="s">
        <v>380</v>
      </c>
      <c r="C30" s="44">
        <v>138.62</v>
      </c>
      <c r="D30" s="258">
        <v>4517</v>
      </c>
      <c r="E30" s="258">
        <v>14.53</v>
      </c>
      <c r="F30" s="259">
        <v>2063.67</v>
      </c>
      <c r="G30" s="44">
        <v>131</v>
      </c>
      <c r="H30" s="258">
        <v>4040</v>
      </c>
    </row>
    <row r="31" spans="1:8">
      <c r="A31" s="158">
        <v>8</v>
      </c>
      <c r="B31" s="26" t="s">
        <v>381</v>
      </c>
      <c r="C31" s="44">
        <v>20.83</v>
      </c>
      <c r="D31" s="258">
        <v>1202</v>
      </c>
      <c r="E31" s="258">
        <v>1.9</v>
      </c>
      <c r="F31" s="259">
        <v>785.27</v>
      </c>
      <c r="G31" s="44">
        <v>23</v>
      </c>
      <c r="H31" s="258">
        <v>1027</v>
      </c>
    </row>
    <row r="32" spans="1:8">
      <c r="A32" s="158">
        <v>9</v>
      </c>
      <c r="B32" s="26" t="s">
        <v>606</v>
      </c>
      <c r="C32" s="44"/>
      <c r="D32" s="258"/>
      <c r="E32" s="258"/>
      <c r="F32" s="259">
        <v>70</v>
      </c>
      <c r="G32" s="44"/>
      <c r="H32" s="258"/>
    </row>
    <row r="33" spans="1:11">
      <c r="A33" s="158">
        <v>10</v>
      </c>
      <c r="B33" s="26" t="s">
        <v>384</v>
      </c>
      <c r="C33" s="44">
        <v>60</v>
      </c>
      <c r="D33" s="258"/>
      <c r="E33" s="258">
        <v>68</v>
      </c>
      <c r="F33" s="259"/>
      <c r="G33" s="44">
        <v>60</v>
      </c>
      <c r="H33" s="258"/>
    </row>
    <row r="34" spans="1:11">
      <c r="A34" s="158">
        <v>11</v>
      </c>
      <c r="B34" s="26" t="s">
        <v>382</v>
      </c>
      <c r="C34" s="44"/>
      <c r="D34" s="258"/>
      <c r="E34" s="258"/>
      <c r="F34" s="259">
        <v>390.61</v>
      </c>
      <c r="G34" s="44"/>
      <c r="H34" s="258"/>
    </row>
    <row r="35" spans="1:11">
      <c r="A35" s="158">
        <v>12</v>
      </c>
      <c r="B35" s="26" t="s">
        <v>682</v>
      </c>
      <c r="C35" s="44">
        <v>0</v>
      </c>
      <c r="D35" s="258">
        <v>0</v>
      </c>
      <c r="E35" s="258">
        <v>189.67</v>
      </c>
      <c r="F35" s="259">
        <v>11416.2</v>
      </c>
      <c r="G35" s="44"/>
      <c r="H35" s="258"/>
    </row>
    <row r="36" spans="1:11">
      <c r="A36" s="158">
        <v>13</v>
      </c>
      <c r="B36" s="26" t="s">
        <v>228</v>
      </c>
      <c r="C36" s="44">
        <v>10</v>
      </c>
      <c r="D36" s="258">
        <v>350</v>
      </c>
      <c r="E36" s="258">
        <v>57.87</v>
      </c>
      <c r="F36" s="258">
        <v>267.68</v>
      </c>
      <c r="G36" s="44"/>
      <c r="H36" s="258"/>
    </row>
    <row r="37" spans="1:11">
      <c r="A37" s="158">
        <v>14</v>
      </c>
      <c r="B37" s="28" t="s">
        <v>383</v>
      </c>
      <c r="C37" s="260"/>
      <c r="D37" s="260">
        <v>6057</v>
      </c>
      <c r="E37" s="260"/>
      <c r="F37" s="260">
        <v>11800</v>
      </c>
      <c r="G37" s="260"/>
      <c r="H37" s="260">
        <v>9072</v>
      </c>
    </row>
    <row r="38" spans="1:11">
      <c r="A38" s="158">
        <v>15</v>
      </c>
      <c r="B38" s="26" t="s">
        <v>225</v>
      </c>
      <c r="C38" s="44">
        <v>360</v>
      </c>
      <c r="D38" s="261">
        <v>9883</v>
      </c>
      <c r="E38" s="261">
        <v>436.79</v>
      </c>
      <c r="F38" s="258">
        <v>13538.4</v>
      </c>
      <c r="G38" s="44">
        <v>346</v>
      </c>
      <c r="H38" s="261">
        <v>11344</v>
      </c>
    </row>
    <row r="39" spans="1:11">
      <c r="A39" s="158">
        <v>16</v>
      </c>
      <c r="B39" s="26" t="s">
        <v>226</v>
      </c>
      <c r="C39" s="44">
        <v>929.76</v>
      </c>
      <c r="D39" s="261">
        <v>20574</v>
      </c>
      <c r="E39" s="261">
        <v>823.13</v>
      </c>
      <c r="F39" s="258">
        <v>20358</v>
      </c>
      <c r="G39" s="44">
        <v>933.52</v>
      </c>
      <c r="H39" s="261">
        <v>22572</v>
      </c>
    </row>
    <row r="40" spans="1:11">
      <c r="A40" s="158">
        <v>17</v>
      </c>
      <c r="B40" s="26" t="s">
        <v>605</v>
      </c>
      <c r="C40" s="44"/>
      <c r="D40" s="261"/>
      <c r="E40" s="261">
        <v>2</v>
      </c>
      <c r="F40" s="258">
        <v>7</v>
      </c>
      <c r="G40" s="44"/>
      <c r="H40" s="261"/>
      <c r="K40" s="118">
        <f>F42-F41-F39-F37</f>
        <v>36006.610000000015</v>
      </c>
    </row>
    <row r="41" spans="1:11">
      <c r="A41" s="158">
        <v>18</v>
      </c>
      <c r="B41" s="26" t="s">
        <v>227</v>
      </c>
      <c r="C41" s="44"/>
      <c r="D41" s="261">
        <v>8000</v>
      </c>
      <c r="E41" s="261"/>
      <c r="F41" s="258">
        <v>8328</v>
      </c>
      <c r="G41" s="44"/>
      <c r="H41" s="261">
        <v>8756</v>
      </c>
    </row>
    <row r="42" spans="1:11">
      <c r="A42" s="223"/>
      <c r="B42" s="223" t="s">
        <v>14</v>
      </c>
      <c r="C42" s="262">
        <f t="shared" ref="C42:D42" si="3">SUM(C24:C41)</f>
        <v>1924.7600000000002</v>
      </c>
      <c r="D42" s="262">
        <f t="shared" si="3"/>
        <v>69667</v>
      </c>
      <c r="E42" s="262">
        <f t="shared" ref="E42:H42" si="4">SUM(E24:E41)</f>
        <v>1772.04</v>
      </c>
      <c r="F42" s="262">
        <f t="shared" si="4"/>
        <v>76492.610000000015</v>
      </c>
      <c r="G42" s="262">
        <f t="shared" si="4"/>
        <v>1893.76</v>
      </c>
      <c r="H42" s="262">
        <f t="shared" si="4"/>
        <v>68748.87</v>
      </c>
    </row>
    <row r="45" spans="1:11">
      <c r="G45" s="118"/>
    </row>
  </sheetData>
  <mergeCells count="44">
    <mergeCell ref="C16:D16"/>
    <mergeCell ref="E16:F16"/>
    <mergeCell ref="G16:H16"/>
    <mergeCell ref="C17:D17"/>
    <mergeCell ref="E17:F17"/>
    <mergeCell ref="G17:H17"/>
    <mergeCell ref="A1:H1"/>
    <mergeCell ref="A3:H3"/>
    <mergeCell ref="A4:H4"/>
    <mergeCell ref="C6:D6"/>
    <mergeCell ref="C7:D7"/>
    <mergeCell ref="E6:F6"/>
    <mergeCell ref="A20:H20"/>
    <mergeCell ref="A21:H21"/>
    <mergeCell ref="E7:F7"/>
    <mergeCell ref="G7:H7"/>
    <mergeCell ref="G6:H6"/>
    <mergeCell ref="C8:D8"/>
    <mergeCell ref="C9:D9"/>
    <mergeCell ref="C10:D10"/>
    <mergeCell ref="C11:D11"/>
    <mergeCell ref="C12:D12"/>
    <mergeCell ref="C13:D13"/>
    <mergeCell ref="C14:D14"/>
    <mergeCell ref="C15:D15"/>
    <mergeCell ref="C18:D18"/>
    <mergeCell ref="E8:F8"/>
    <mergeCell ref="E9:F9"/>
    <mergeCell ref="E15:F15"/>
    <mergeCell ref="E18:F18"/>
    <mergeCell ref="G8:H8"/>
    <mergeCell ref="G9:H9"/>
    <mergeCell ref="G10:H10"/>
    <mergeCell ref="G11:H11"/>
    <mergeCell ref="G12:H12"/>
    <mergeCell ref="G13:H13"/>
    <mergeCell ref="G14:H14"/>
    <mergeCell ref="G15:H15"/>
    <mergeCell ref="G18:H18"/>
    <mergeCell ref="E10:F10"/>
    <mergeCell ref="E11:F11"/>
    <mergeCell ref="E12:F12"/>
    <mergeCell ref="E13:F13"/>
    <mergeCell ref="E14:F14"/>
  </mergeCells>
  <printOptions horizontalCentered="1"/>
  <pageMargins left="1.45" right="0.95" top="0.5" bottom="0.75" header="0.3" footer="0.3"/>
  <pageSetup scale="80" orientation="landscape" horizontalDpi="300" verticalDpi="300" r:id="rId1"/>
  <headerFooter>
    <oddFooter>&amp;C14</oddFooter>
  </headerFooter>
  <colBreaks count="1" manualBreakCount="1">
    <brk id="8" max="3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sqref="A1:M36"/>
    </sheetView>
  </sheetViews>
  <sheetFormatPr defaultRowHeight="15"/>
  <cols>
    <col min="1" max="1" width="6" customWidth="1"/>
    <col min="2" max="2" width="26.140625" customWidth="1"/>
    <col min="3" max="3" width="9.42578125" customWidth="1"/>
    <col min="4" max="4" width="9" customWidth="1"/>
    <col min="5" max="5" width="11.7109375" customWidth="1"/>
    <col min="6" max="6" width="8.28515625" customWidth="1"/>
    <col min="7" max="8" width="7.42578125" customWidth="1"/>
    <col min="9" max="9" width="8" customWidth="1"/>
    <col min="10" max="10" width="9.140625" customWidth="1"/>
    <col min="11" max="11" width="10" customWidth="1"/>
    <col min="12" max="12" width="7.5703125" customWidth="1"/>
    <col min="13" max="13" width="8.42578125" customWidth="1"/>
  </cols>
  <sheetData>
    <row r="1" spans="1:14" ht="18.75">
      <c r="A1" s="531" t="s">
        <v>22</v>
      </c>
      <c r="B1" s="531"/>
      <c r="C1" s="531"/>
      <c r="D1" s="531"/>
      <c r="E1" s="546"/>
      <c r="F1" s="546"/>
      <c r="G1" s="546"/>
      <c r="H1" s="546"/>
      <c r="I1" s="546"/>
      <c r="J1" s="546"/>
      <c r="K1" s="546"/>
      <c r="L1" s="546"/>
      <c r="M1" s="546"/>
    </row>
    <row r="2" spans="1:14" ht="18">
      <c r="M2" s="18" t="s">
        <v>87</v>
      </c>
    </row>
    <row r="3" spans="1:14" ht="18">
      <c r="A3" s="602" t="s">
        <v>579</v>
      </c>
      <c r="B3" s="602"/>
      <c r="C3" s="602"/>
      <c r="D3" s="602"/>
      <c r="E3" s="602"/>
      <c r="F3" s="602"/>
      <c r="G3" s="602"/>
      <c r="H3" s="602"/>
      <c r="I3" s="602"/>
      <c r="J3" s="602"/>
      <c r="K3" s="602"/>
      <c r="L3" s="602"/>
      <c r="M3" s="602"/>
    </row>
    <row r="4" spans="1:14" ht="18">
      <c r="A4" s="602" t="s">
        <v>576</v>
      </c>
      <c r="B4" s="602"/>
      <c r="C4" s="602"/>
      <c r="D4" s="602"/>
      <c r="E4" s="602"/>
      <c r="F4" s="602"/>
      <c r="G4" s="602"/>
      <c r="H4" s="602"/>
      <c r="I4" s="602"/>
      <c r="J4" s="602"/>
      <c r="K4" s="602"/>
      <c r="L4" s="602"/>
      <c r="M4" s="602"/>
    </row>
    <row r="5" spans="1:14">
      <c r="L5" s="603" t="s">
        <v>174</v>
      </c>
      <c r="M5" s="603"/>
    </row>
    <row r="6" spans="1:14" ht="51">
      <c r="A6" s="172" t="s">
        <v>88</v>
      </c>
      <c r="B6" s="173" t="s">
        <v>89</v>
      </c>
      <c r="C6" s="231" t="s">
        <v>361</v>
      </c>
      <c r="D6" s="173" t="s">
        <v>90</v>
      </c>
      <c r="E6" s="172" t="s">
        <v>91</v>
      </c>
      <c r="F6" s="231" t="s">
        <v>362</v>
      </c>
      <c r="G6" s="173" t="s">
        <v>93</v>
      </c>
      <c r="H6" s="427" t="s">
        <v>607</v>
      </c>
      <c r="I6" s="427" t="s">
        <v>94</v>
      </c>
      <c r="J6" s="172" t="s">
        <v>95</v>
      </c>
      <c r="K6" s="231" t="s">
        <v>359</v>
      </c>
      <c r="L6" s="172" t="s">
        <v>96</v>
      </c>
      <c r="M6" s="172" t="s">
        <v>97</v>
      </c>
    </row>
    <row r="7" spans="1:14">
      <c r="A7" s="196">
        <v>1</v>
      </c>
      <c r="B7" s="196">
        <v>2</v>
      </c>
      <c r="C7" s="196">
        <v>3</v>
      </c>
      <c r="D7" s="196">
        <v>4</v>
      </c>
      <c r="E7" s="196">
        <v>6</v>
      </c>
      <c r="F7" s="196">
        <v>7</v>
      </c>
      <c r="G7" s="196">
        <v>8</v>
      </c>
      <c r="H7" s="196">
        <v>9</v>
      </c>
      <c r="I7" s="196">
        <v>10</v>
      </c>
      <c r="J7" s="196">
        <v>11</v>
      </c>
      <c r="K7" s="196">
        <v>12</v>
      </c>
      <c r="L7" s="196">
        <v>13</v>
      </c>
      <c r="M7" s="196">
        <v>14</v>
      </c>
    </row>
    <row r="8" spans="1:14">
      <c r="A8" s="8">
        <v>1</v>
      </c>
      <c r="B8" s="1" t="s">
        <v>15</v>
      </c>
      <c r="C8" s="341"/>
      <c r="D8" s="341"/>
      <c r="E8" s="341"/>
      <c r="F8" s="341"/>
      <c r="G8" s="22">
        <f>SUM(C8:F8)</f>
        <v>0</v>
      </c>
      <c r="H8" s="22"/>
      <c r="I8" s="342">
        <v>0.75</v>
      </c>
      <c r="J8" s="342"/>
      <c r="K8" s="342">
        <v>0.5</v>
      </c>
      <c r="L8" s="342"/>
      <c r="M8" s="340">
        <f>SUM(G8:L8)</f>
        <v>1.25</v>
      </c>
    </row>
    <row r="9" spans="1:14" ht="17.25" customHeight="1">
      <c r="A9" s="8">
        <v>2</v>
      </c>
      <c r="B9" s="1" t="s">
        <v>388</v>
      </c>
      <c r="C9" s="19"/>
      <c r="D9" s="19"/>
      <c r="E9" s="19"/>
      <c r="F9" s="19"/>
      <c r="G9" s="20">
        <f>SUM(C9:F9)</f>
        <v>0</v>
      </c>
      <c r="H9" s="19">
        <f>[3]mepdcl!H9</f>
        <v>0</v>
      </c>
      <c r="I9" s="19">
        <f>[3]mepdcl!I9</f>
        <v>7.8</v>
      </c>
      <c r="J9" s="19">
        <f>[3]mepdcl!J9</f>
        <v>0.06</v>
      </c>
      <c r="K9" s="19">
        <f>[3]mepdcl!K9</f>
        <v>1.2</v>
      </c>
      <c r="L9" s="19"/>
      <c r="M9" s="340">
        <f t="shared" ref="M9:M33" si="0">SUM(G9:L9)</f>
        <v>9.0599999999999987</v>
      </c>
      <c r="N9" s="118">
        <f>M9</f>
        <v>9.0599999999999987</v>
      </c>
    </row>
    <row r="10" spans="1:14">
      <c r="A10" s="8">
        <v>3</v>
      </c>
      <c r="B10" s="1" t="s">
        <v>99</v>
      </c>
      <c r="C10" s="19"/>
      <c r="D10" s="19"/>
      <c r="E10" s="19"/>
      <c r="F10" s="19"/>
      <c r="G10" s="20">
        <f t="shared" ref="G10:G35" si="1">SUM(C10:F10)</f>
        <v>0</v>
      </c>
      <c r="H10" s="19">
        <f>[3]mepdcl!H10</f>
        <v>0</v>
      </c>
      <c r="I10" s="19">
        <f>[3]mepdcl!I10</f>
        <v>3</v>
      </c>
      <c r="J10" s="19">
        <f>[3]mepdcl!J10</f>
        <v>1.2</v>
      </c>
      <c r="K10" s="19">
        <f>[3]mepdcl!K10</f>
        <v>1.5</v>
      </c>
      <c r="L10" s="19"/>
      <c r="M10" s="340">
        <f t="shared" si="0"/>
        <v>5.7</v>
      </c>
      <c r="N10" s="118">
        <f>M10</f>
        <v>5.7</v>
      </c>
    </row>
    <row r="11" spans="1:14">
      <c r="A11" s="8">
        <v>4</v>
      </c>
      <c r="B11" s="1" t="s">
        <v>100</v>
      </c>
      <c r="C11" s="19">
        <f>1*60/100</f>
        <v>0.6</v>
      </c>
      <c r="D11" s="19">
        <f>5*60/100</f>
        <v>3</v>
      </c>
      <c r="E11" s="19">
        <f>1*60/100</f>
        <v>0.6</v>
      </c>
      <c r="F11" s="19"/>
      <c r="G11" s="20">
        <f t="shared" si="1"/>
        <v>4.2</v>
      </c>
      <c r="H11" s="19">
        <f>[3]mepdcl!H11</f>
        <v>1.6559999999999999</v>
      </c>
      <c r="I11" s="19">
        <f>[3]mepdcl!I11</f>
        <v>0</v>
      </c>
      <c r="J11" s="19">
        <f>[3]mepdcl!J11</f>
        <v>0.3</v>
      </c>
      <c r="K11" s="19">
        <f>[3]mepdcl!K11</f>
        <v>0.6</v>
      </c>
      <c r="L11" s="19"/>
      <c r="M11" s="340">
        <f t="shared" si="0"/>
        <v>6.7559999999999993</v>
      </c>
      <c r="N11" s="118">
        <f>M11</f>
        <v>6.7559999999999993</v>
      </c>
    </row>
    <row r="12" spans="1:14">
      <c r="A12" s="8">
        <v>5</v>
      </c>
      <c r="B12" s="1" t="s">
        <v>101</v>
      </c>
      <c r="C12" s="19"/>
      <c r="D12" s="19"/>
      <c r="E12" s="19"/>
      <c r="F12" s="19"/>
      <c r="G12" s="20">
        <f t="shared" si="1"/>
        <v>0</v>
      </c>
      <c r="H12" s="19">
        <f>[3]mepdcl!H12</f>
        <v>0</v>
      </c>
      <c r="I12" s="19">
        <f>[3]mepdcl!I12</f>
        <v>0.42</v>
      </c>
      <c r="J12" s="19">
        <f>[3]mepdcl!J12</f>
        <v>0.12</v>
      </c>
      <c r="K12" s="19">
        <f>[3]mepdcl!K12</f>
        <v>0.24</v>
      </c>
      <c r="L12" s="19"/>
      <c r="M12" s="340">
        <f t="shared" si="0"/>
        <v>0.78</v>
      </c>
      <c r="N12" s="118">
        <f>M12</f>
        <v>0.78</v>
      </c>
    </row>
    <row r="13" spans="1:14">
      <c r="A13" s="8">
        <v>6</v>
      </c>
      <c r="B13" s="1" t="s">
        <v>16</v>
      </c>
      <c r="C13" s="19"/>
      <c r="D13" s="19"/>
      <c r="E13" s="19"/>
      <c r="F13" s="19"/>
      <c r="G13" s="20">
        <f t="shared" si="1"/>
        <v>0</v>
      </c>
      <c r="H13" s="19"/>
      <c r="I13" s="19">
        <v>0.5</v>
      </c>
      <c r="J13" s="19">
        <v>0.2</v>
      </c>
      <c r="K13" s="19">
        <v>0.5</v>
      </c>
      <c r="L13" s="19"/>
      <c r="M13" s="340">
        <f t="shared" si="0"/>
        <v>1.2</v>
      </c>
    </row>
    <row r="14" spans="1:14">
      <c r="A14" s="8">
        <v>7</v>
      </c>
      <c r="B14" s="1" t="s">
        <v>55</v>
      </c>
      <c r="C14" s="19"/>
      <c r="D14" s="19"/>
      <c r="E14" s="19"/>
      <c r="F14" s="19"/>
      <c r="G14" s="20">
        <f t="shared" si="1"/>
        <v>0</v>
      </c>
      <c r="H14" s="19"/>
      <c r="I14" s="19">
        <v>0.5</v>
      </c>
      <c r="J14" s="19">
        <v>0.2</v>
      </c>
      <c r="K14" s="19">
        <v>0.5</v>
      </c>
      <c r="L14" s="19"/>
      <c r="M14" s="340">
        <f t="shared" si="0"/>
        <v>1.2</v>
      </c>
    </row>
    <row r="15" spans="1:14">
      <c r="A15" s="8">
        <v>8</v>
      </c>
      <c r="B15" s="2" t="s">
        <v>102</v>
      </c>
      <c r="C15" s="19"/>
      <c r="D15" s="19"/>
      <c r="E15" s="19"/>
      <c r="F15" s="19"/>
      <c r="G15" s="20">
        <f t="shared" si="1"/>
        <v>0</v>
      </c>
      <c r="H15" s="19">
        <f>[3]mepdcl!H13</f>
        <v>0</v>
      </c>
      <c r="I15" s="19">
        <f>[3]mepdcl!I13</f>
        <v>0.45</v>
      </c>
      <c r="J15" s="19">
        <f>[3]mepdcl!J13</f>
        <v>0.12</v>
      </c>
      <c r="K15" s="19">
        <f>[3]mepdcl!K13</f>
        <v>0.24</v>
      </c>
      <c r="L15" s="19"/>
      <c r="M15" s="340">
        <f t="shared" si="0"/>
        <v>0.81</v>
      </c>
      <c r="N15" s="118">
        <f>M15</f>
        <v>0.81</v>
      </c>
    </row>
    <row r="16" spans="1:14">
      <c r="A16" s="8">
        <v>9</v>
      </c>
      <c r="B16" s="1" t="s">
        <v>103</v>
      </c>
      <c r="C16" s="19"/>
      <c r="D16" s="19"/>
      <c r="E16" s="19"/>
      <c r="F16" s="19"/>
      <c r="G16" s="20">
        <f t="shared" si="1"/>
        <v>0</v>
      </c>
      <c r="H16" s="19">
        <f>[3]mepdcl!H14</f>
        <v>0</v>
      </c>
      <c r="I16" s="19">
        <f>[3]mepdcl!I14</f>
        <v>0.45</v>
      </c>
      <c r="J16" s="19">
        <f>[3]mepdcl!J14</f>
        <v>0.12</v>
      </c>
      <c r="K16" s="19">
        <f>[3]mepdcl!K14</f>
        <v>0.24</v>
      </c>
      <c r="L16" s="19"/>
      <c r="M16" s="340">
        <f t="shared" si="0"/>
        <v>0.81</v>
      </c>
      <c r="N16" s="118">
        <f>M16</f>
        <v>0.81</v>
      </c>
    </row>
    <row r="17" spans="1:14" ht="15" customHeight="1">
      <c r="A17" s="8">
        <v>10</v>
      </c>
      <c r="B17" s="1" t="s">
        <v>56</v>
      </c>
      <c r="C17" s="19"/>
      <c r="D17" s="19"/>
      <c r="E17" s="19"/>
      <c r="F17" s="19"/>
      <c r="G17" s="20">
        <f t="shared" si="1"/>
        <v>0</v>
      </c>
      <c r="H17" s="19">
        <v>2.76</v>
      </c>
      <c r="I17" s="19"/>
      <c r="J17" s="19">
        <v>0.2</v>
      </c>
      <c r="K17" s="19">
        <v>0.4</v>
      </c>
      <c r="L17" s="19">
        <v>3</v>
      </c>
      <c r="M17" s="340">
        <f t="shared" si="0"/>
        <v>6.3599999999999994</v>
      </c>
    </row>
    <row r="18" spans="1:14">
      <c r="A18" s="8">
        <v>11</v>
      </c>
      <c r="B18" s="1" t="s">
        <v>57</v>
      </c>
      <c r="C18" s="19"/>
      <c r="D18" s="19"/>
      <c r="E18" s="19"/>
      <c r="F18" s="19"/>
      <c r="G18" s="20">
        <f t="shared" si="1"/>
        <v>0</v>
      </c>
      <c r="H18" s="19"/>
      <c r="I18" s="19">
        <v>0.5</v>
      </c>
      <c r="J18" s="19">
        <v>0.2</v>
      </c>
      <c r="K18" s="19">
        <v>0.4</v>
      </c>
      <c r="L18" s="19">
        <v>5</v>
      </c>
      <c r="M18" s="340">
        <f t="shared" si="0"/>
        <v>6.1</v>
      </c>
    </row>
    <row r="19" spans="1:14">
      <c r="A19" s="8">
        <v>12</v>
      </c>
      <c r="B19" s="1" t="s">
        <v>109</v>
      </c>
      <c r="C19" s="19"/>
      <c r="D19" s="19"/>
      <c r="E19" s="19"/>
      <c r="F19" s="19"/>
      <c r="G19" s="20">
        <f t="shared" si="1"/>
        <v>0</v>
      </c>
      <c r="H19" s="19"/>
      <c r="I19" s="19">
        <f>0.75*60/100</f>
        <v>0.45</v>
      </c>
      <c r="J19" s="19"/>
      <c r="K19" s="19">
        <f>0.4*60/100</f>
        <v>0.24</v>
      </c>
      <c r="L19" s="19"/>
      <c r="M19" s="340">
        <f t="shared" si="0"/>
        <v>0.69</v>
      </c>
      <c r="N19" s="118">
        <f>M19</f>
        <v>0.69</v>
      </c>
    </row>
    <row r="20" spans="1:14">
      <c r="A20" s="8">
        <v>13</v>
      </c>
      <c r="B20" s="2" t="s">
        <v>58</v>
      </c>
      <c r="C20" s="19"/>
      <c r="D20" s="19"/>
      <c r="E20" s="19"/>
      <c r="F20" s="19"/>
      <c r="G20" s="20">
        <f t="shared" si="1"/>
        <v>0</v>
      </c>
      <c r="H20" s="19">
        <v>2.76</v>
      </c>
      <c r="I20" s="21"/>
      <c r="J20" s="19">
        <v>0.2</v>
      </c>
      <c r="K20" s="22">
        <v>0.4</v>
      </c>
      <c r="L20" s="22"/>
      <c r="M20" s="340">
        <f t="shared" si="0"/>
        <v>3.36</v>
      </c>
    </row>
    <row r="21" spans="1:14">
      <c r="A21" s="8">
        <v>14</v>
      </c>
      <c r="B21" s="1" t="s">
        <v>59</v>
      </c>
      <c r="C21" s="19"/>
      <c r="D21" s="19"/>
      <c r="E21" s="19"/>
      <c r="F21" s="19"/>
      <c r="G21" s="20">
        <f t="shared" si="1"/>
        <v>0</v>
      </c>
      <c r="H21" s="19">
        <v>2.76</v>
      </c>
      <c r="I21" s="22"/>
      <c r="J21" s="22">
        <v>0.2</v>
      </c>
      <c r="K21" s="22">
        <v>0.4</v>
      </c>
      <c r="L21" s="22"/>
      <c r="M21" s="340">
        <f t="shared" si="0"/>
        <v>3.36</v>
      </c>
    </row>
    <row r="22" spans="1:14">
      <c r="A22" s="8">
        <v>15</v>
      </c>
      <c r="B22" s="2" t="s">
        <v>60</v>
      </c>
      <c r="C22" s="19"/>
      <c r="D22" s="19"/>
      <c r="E22" s="19"/>
      <c r="F22" s="19"/>
      <c r="G22" s="20">
        <f t="shared" si="1"/>
        <v>0</v>
      </c>
      <c r="H22" s="19">
        <v>2.76</v>
      </c>
      <c r="I22" s="22"/>
      <c r="J22" s="22">
        <v>0.2</v>
      </c>
      <c r="K22" s="22">
        <v>0.4</v>
      </c>
      <c r="L22" s="22"/>
      <c r="M22" s="340">
        <f t="shared" si="0"/>
        <v>3.36</v>
      </c>
    </row>
    <row r="23" spans="1:14">
      <c r="A23" s="8">
        <v>16</v>
      </c>
      <c r="B23" s="1" t="s">
        <v>17</v>
      </c>
      <c r="C23" s="19"/>
      <c r="D23" s="19"/>
      <c r="E23" s="19"/>
      <c r="F23" s="19"/>
      <c r="G23" s="20">
        <f t="shared" si="1"/>
        <v>0</v>
      </c>
      <c r="H23" s="19">
        <v>2.76</v>
      </c>
      <c r="I23" s="22"/>
      <c r="J23" s="22">
        <v>0.2</v>
      </c>
      <c r="K23" s="22">
        <v>0.4</v>
      </c>
      <c r="L23" s="22"/>
      <c r="M23" s="340">
        <f t="shared" si="0"/>
        <v>3.36</v>
      </c>
    </row>
    <row r="24" spans="1:14">
      <c r="A24" s="8">
        <v>17</v>
      </c>
      <c r="B24" s="1" t="s">
        <v>18</v>
      </c>
      <c r="C24" s="19"/>
      <c r="D24" s="19"/>
      <c r="E24" s="19"/>
      <c r="F24" s="19"/>
      <c r="G24" s="20">
        <f t="shared" si="1"/>
        <v>0</v>
      </c>
      <c r="H24" s="19">
        <v>2.76</v>
      </c>
      <c r="I24" s="22"/>
      <c r="J24" s="22">
        <v>0.2</v>
      </c>
      <c r="K24" s="22">
        <v>0.4</v>
      </c>
      <c r="L24" s="22"/>
      <c r="M24" s="340">
        <f t="shared" si="0"/>
        <v>3.36</v>
      </c>
    </row>
    <row r="25" spans="1:14">
      <c r="A25" s="8">
        <v>18</v>
      </c>
      <c r="B25" s="1" t="s">
        <v>19</v>
      </c>
      <c r="C25" s="19"/>
      <c r="D25" s="19"/>
      <c r="E25" s="19"/>
      <c r="F25" s="19"/>
      <c r="G25" s="20">
        <f t="shared" si="1"/>
        <v>0</v>
      </c>
      <c r="H25" s="19">
        <v>2.76</v>
      </c>
      <c r="I25" s="22"/>
      <c r="J25" s="22">
        <v>0.2</v>
      </c>
      <c r="K25" s="22">
        <v>0.4</v>
      </c>
      <c r="L25" s="22"/>
      <c r="M25" s="340">
        <f t="shared" si="0"/>
        <v>3.36</v>
      </c>
    </row>
    <row r="26" spans="1:14">
      <c r="A26" s="8">
        <v>19</v>
      </c>
      <c r="B26" s="1" t="s">
        <v>104</v>
      </c>
      <c r="C26" s="22"/>
      <c r="D26" s="22"/>
      <c r="E26" s="22"/>
      <c r="F26" s="22"/>
      <c r="G26" s="20">
        <f t="shared" si="1"/>
        <v>0</v>
      </c>
      <c r="H26" s="19">
        <f>[3]mepdcl!H16</f>
        <v>0</v>
      </c>
      <c r="I26" s="19">
        <f>[3]mepdcl!I16</f>
        <v>0.45</v>
      </c>
      <c r="J26" s="19">
        <f>[3]mepdcl!J16</f>
        <v>0.12</v>
      </c>
      <c r="K26" s="19">
        <f>[3]mepdcl!K16</f>
        <v>0.24</v>
      </c>
      <c r="L26" s="22"/>
      <c r="M26" s="340">
        <f t="shared" si="0"/>
        <v>0.81</v>
      </c>
      <c r="N26" s="118">
        <f>M26</f>
        <v>0.81</v>
      </c>
    </row>
    <row r="27" spans="1:14">
      <c r="A27" s="8">
        <v>20</v>
      </c>
      <c r="B27" s="1" t="s">
        <v>105</v>
      </c>
      <c r="C27" s="22"/>
      <c r="D27" s="22"/>
      <c r="E27" s="22"/>
      <c r="F27" s="22"/>
      <c r="G27" s="20">
        <f t="shared" si="1"/>
        <v>0</v>
      </c>
      <c r="H27" s="19">
        <f>[3]mepdcl!H17</f>
        <v>0</v>
      </c>
      <c r="I27" s="19">
        <f>[3]mepdcl!I17</f>
        <v>0.45</v>
      </c>
      <c r="J27" s="19">
        <f>[3]mepdcl!J17</f>
        <v>0.12</v>
      </c>
      <c r="K27" s="19">
        <f>[3]mepdcl!K17</f>
        <v>0.24</v>
      </c>
      <c r="L27" s="22"/>
      <c r="M27" s="340">
        <f t="shared" si="0"/>
        <v>0.81</v>
      </c>
      <c r="N27" s="118">
        <f>M27</f>
        <v>0.81</v>
      </c>
    </row>
    <row r="28" spans="1:14">
      <c r="A28" s="8">
        <v>21</v>
      </c>
      <c r="B28" s="1" t="s">
        <v>146</v>
      </c>
      <c r="C28" s="22"/>
      <c r="D28" s="22"/>
      <c r="E28" s="22"/>
      <c r="F28" s="22"/>
      <c r="G28" s="20">
        <f t="shared" si="1"/>
        <v>0</v>
      </c>
      <c r="H28" s="19">
        <v>2.76</v>
      </c>
      <c r="I28" s="22"/>
      <c r="J28" s="22">
        <v>0.2</v>
      </c>
      <c r="K28" s="22">
        <v>0.4</v>
      </c>
      <c r="L28" s="22"/>
      <c r="M28" s="340">
        <f t="shared" si="0"/>
        <v>3.36</v>
      </c>
    </row>
    <row r="29" spans="1:14">
      <c r="A29" s="8">
        <v>22</v>
      </c>
      <c r="B29" s="1" t="s">
        <v>20</v>
      </c>
      <c r="C29" s="22"/>
      <c r="D29" s="22"/>
      <c r="E29" s="22"/>
      <c r="F29" s="22"/>
      <c r="G29" s="20">
        <f t="shared" si="1"/>
        <v>0</v>
      </c>
      <c r="H29" s="19"/>
      <c r="I29" s="22">
        <v>0.5</v>
      </c>
      <c r="J29" s="22"/>
      <c r="K29" s="22">
        <v>0.4</v>
      </c>
      <c r="L29" s="22"/>
      <c r="M29" s="340">
        <f t="shared" si="0"/>
        <v>0.9</v>
      </c>
    </row>
    <row r="30" spans="1:14">
      <c r="A30" s="8">
        <v>23</v>
      </c>
      <c r="B30" s="1" t="s">
        <v>21</v>
      </c>
      <c r="C30" s="22"/>
      <c r="D30" s="22"/>
      <c r="E30" s="22"/>
      <c r="F30" s="22"/>
      <c r="G30" s="20">
        <f t="shared" si="1"/>
        <v>0</v>
      </c>
      <c r="H30" s="19"/>
      <c r="I30" s="22">
        <v>0.5</v>
      </c>
      <c r="J30" s="22"/>
      <c r="K30" s="22">
        <v>0.4</v>
      </c>
      <c r="L30" s="22"/>
      <c r="M30" s="340">
        <f t="shared" si="0"/>
        <v>0.9</v>
      </c>
    </row>
    <row r="31" spans="1:14">
      <c r="A31" s="8">
        <v>24</v>
      </c>
      <c r="B31" s="1" t="s">
        <v>106</v>
      </c>
      <c r="C31" s="22">
        <f>[3]mepdcl!C18</f>
        <v>4.2</v>
      </c>
      <c r="D31" s="22">
        <f>[3]mepdcl!D18</f>
        <v>0</v>
      </c>
      <c r="E31" s="22">
        <f>[3]mepdcl!E18</f>
        <v>0</v>
      </c>
      <c r="F31" s="22">
        <f>[3]mepdcl!F18</f>
        <v>2.4</v>
      </c>
      <c r="G31" s="20">
        <f t="shared" si="1"/>
        <v>6.6</v>
      </c>
      <c r="H31" s="19">
        <f>[3]mepdcl!H18</f>
        <v>0</v>
      </c>
      <c r="I31" s="22">
        <f>[3]mepdcl!I18</f>
        <v>0.41399999999999998</v>
      </c>
      <c r="J31" s="22">
        <f>[3]mepdcl!J18</f>
        <v>0.12</v>
      </c>
      <c r="K31" s="22">
        <f>[3]mepdcl!K18</f>
        <v>0.24</v>
      </c>
      <c r="L31" s="22"/>
      <c r="M31" s="340">
        <f t="shared" si="0"/>
        <v>7.3739999999999997</v>
      </c>
      <c r="N31" s="118">
        <f>M31</f>
        <v>7.3739999999999997</v>
      </c>
    </row>
    <row r="32" spans="1:14">
      <c r="A32" s="8">
        <v>25</v>
      </c>
      <c r="B32" s="1" t="s">
        <v>107</v>
      </c>
      <c r="C32" s="22">
        <f>[3]mepdcl!C19</f>
        <v>0.6</v>
      </c>
      <c r="D32" s="22">
        <f>[3]mepdcl!D19</f>
        <v>0.6</v>
      </c>
      <c r="E32" s="22">
        <f>[3]mepdcl!E19</f>
        <v>1.2</v>
      </c>
      <c r="F32" s="22">
        <f>[3]mepdcl!F19</f>
        <v>1.2</v>
      </c>
      <c r="G32" s="20">
        <f t="shared" si="1"/>
        <v>3.5999999999999996</v>
      </c>
      <c r="H32" s="19">
        <f>[3]mepdcl!H19</f>
        <v>1.08</v>
      </c>
      <c r="I32" s="22">
        <f>[3]mepdcl!I19</f>
        <v>1.5</v>
      </c>
      <c r="J32" s="22">
        <f>[3]mepdcl!J19</f>
        <v>0.12</v>
      </c>
      <c r="K32" s="22">
        <f>[3]mepdcl!K19</f>
        <v>0.24</v>
      </c>
      <c r="L32" s="22"/>
      <c r="M32" s="340">
        <f t="shared" si="0"/>
        <v>6.54</v>
      </c>
      <c r="N32" s="118">
        <f t="shared" ref="N32:N33" si="2">M32</f>
        <v>6.54</v>
      </c>
    </row>
    <row r="33" spans="1:14">
      <c r="A33" s="8">
        <v>26</v>
      </c>
      <c r="B33" s="1" t="s">
        <v>61</v>
      </c>
      <c r="C33" s="22">
        <f>[3]mepdcl!C20</f>
        <v>2.4</v>
      </c>
      <c r="D33" s="22">
        <f>[3]mepdcl!D20</f>
        <v>0</v>
      </c>
      <c r="E33" s="22">
        <f>[3]mepdcl!E20</f>
        <v>0</v>
      </c>
      <c r="F33" s="22">
        <f>[3]mepdcl!F20</f>
        <v>1.5</v>
      </c>
      <c r="G33" s="20">
        <f t="shared" si="1"/>
        <v>3.9</v>
      </c>
      <c r="H33" s="19">
        <f>[3]mepdcl!H20</f>
        <v>3.24</v>
      </c>
      <c r="I33" s="22">
        <f>[3]mepdcl!I20</f>
        <v>0</v>
      </c>
      <c r="J33" s="22">
        <f>[3]mepdcl!J20</f>
        <v>0.12</v>
      </c>
      <c r="K33" s="22">
        <f>[3]mepdcl!K20</f>
        <v>0.24</v>
      </c>
      <c r="L33" s="22"/>
      <c r="M33" s="340">
        <f t="shared" si="0"/>
        <v>7.5000000000000009</v>
      </c>
      <c r="N33" s="118">
        <f t="shared" si="2"/>
        <v>7.5000000000000009</v>
      </c>
    </row>
    <row r="34" spans="1:14">
      <c r="A34" s="8">
        <v>27</v>
      </c>
      <c r="B34" s="1" t="s">
        <v>23</v>
      </c>
      <c r="C34" s="46">
        <v>3</v>
      </c>
      <c r="D34" s="46">
        <v>1.5</v>
      </c>
      <c r="E34" s="46">
        <v>1</v>
      </c>
      <c r="F34" s="46">
        <v>30</v>
      </c>
      <c r="G34" s="20">
        <f t="shared" si="1"/>
        <v>35.5</v>
      </c>
      <c r="H34" s="37">
        <v>29.22</v>
      </c>
      <c r="I34" s="46">
        <v>1</v>
      </c>
      <c r="J34" s="46">
        <v>0.2</v>
      </c>
      <c r="K34" s="46">
        <v>0.4</v>
      </c>
      <c r="L34" s="46"/>
      <c r="M34" s="349">
        <f t="shared" ref="M34:M35" si="3">SUM(G34:L34)</f>
        <v>66.320000000000007</v>
      </c>
    </row>
    <row r="35" spans="1:14">
      <c r="A35" s="8">
        <v>28</v>
      </c>
      <c r="B35" s="1" t="s">
        <v>24</v>
      </c>
      <c r="C35" s="46">
        <v>3</v>
      </c>
      <c r="D35" s="46">
        <v>1.5</v>
      </c>
      <c r="E35" s="46">
        <v>1</v>
      </c>
      <c r="F35" s="46">
        <v>30</v>
      </c>
      <c r="G35" s="20">
        <f t="shared" si="1"/>
        <v>35.5</v>
      </c>
      <c r="H35" s="37">
        <v>23.28</v>
      </c>
      <c r="I35" s="46"/>
      <c r="J35" s="46">
        <v>0.2</v>
      </c>
      <c r="K35" s="46">
        <v>0.4</v>
      </c>
      <c r="L35" s="46"/>
      <c r="M35" s="349">
        <f t="shared" si="3"/>
        <v>59.38</v>
      </c>
    </row>
    <row r="36" spans="1:14">
      <c r="A36" s="8"/>
      <c r="B36" s="339" t="s">
        <v>141</v>
      </c>
      <c r="C36" s="50">
        <f>SUM(C8:C35)</f>
        <v>13.799999999999999</v>
      </c>
      <c r="D36" s="50">
        <f t="shared" ref="D36:M36" si="4">SUM(D8:D35)</f>
        <v>6.6</v>
      </c>
      <c r="E36" s="50">
        <f t="shared" si="4"/>
        <v>3.8</v>
      </c>
      <c r="F36" s="50">
        <f t="shared" si="4"/>
        <v>65.099999999999994</v>
      </c>
      <c r="G36" s="50">
        <f t="shared" si="4"/>
        <v>89.3</v>
      </c>
      <c r="H36" s="50">
        <f t="shared" si="4"/>
        <v>80.555999999999997</v>
      </c>
      <c r="I36" s="50">
        <f t="shared" si="4"/>
        <v>19.634</v>
      </c>
      <c r="J36" s="50">
        <f t="shared" si="4"/>
        <v>5.1200000000000028</v>
      </c>
      <c r="K36" s="50">
        <f t="shared" si="4"/>
        <v>12.160000000000005</v>
      </c>
      <c r="L36" s="50">
        <f t="shared" si="4"/>
        <v>8</v>
      </c>
      <c r="M36" s="50">
        <f t="shared" si="4"/>
        <v>214.77</v>
      </c>
      <c r="N36" s="343">
        <f>SUM(N8:N35)</f>
        <v>47.639999999999993</v>
      </c>
    </row>
    <row r="37" spans="1:14">
      <c r="A37" s="338"/>
      <c r="B37" s="338"/>
      <c r="C37" s="352"/>
    </row>
  </sheetData>
  <mergeCells count="4">
    <mergeCell ref="A3:M3"/>
    <mergeCell ref="A4:M4"/>
    <mergeCell ref="A1:M1"/>
    <mergeCell ref="L5:M5"/>
  </mergeCells>
  <printOptions horizontalCentered="1"/>
  <pageMargins left="1.7" right="0.95" top="1" bottom="1" header="0.3" footer="0.3"/>
  <pageSetup scale="80" orientation="landscape" horizontalDpi="300" verticalDpi="300" r:id="rId1"/>
  <headerFooter>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opLeftCell="A10" workbookViewId="0">
      <selection sqref="A1:M31"/>
    </sheetView>
  </sheetViews>
  <sheetFormatPr defaultRowHeight="15"/>
  <cols>
    <col min="1" max="1" width="6" customWidth="1"/>
    <col min="2" max="2" width="32" customWidth="1"/>
    <col min="3" max="3" width="9.5703125" customWidth="1"/>
    <col min="4" max="4" width="9" customWidth="1"/>
    <col min="5" max="5" width="12.140625" customWidth="1"/>
    <col min="6" max="6" width="8.28515625" customWidth="1"/>
    <col min="7" max="8" width="7.42578125" customWidth="1"/>
    <col min="9" max="9" width="8" customWidth="1"/>
    <col min="10" max="10" width="9.140625" customWidth="1"/>
    <col min="11" max="11" width="10" customWidth="1"/>
    <col min="12" max="12" width="7.140625" customWidth="1"/>
    <col min="13" max="13" width="8.42578125" customWidth="1"/>
  </cols>
  <sheetData>
    <row r="1" spans="1:17" ht="18">
      <c r="A1" s="604" t="s">
        <v>22</v>
      </c>
      <c r="B1" s="604"/>
      <c r="C1" s="604"/>
      <c r="D1" s="604"/>
      <c r="E1" s="604"/>
      <c r="F1" s="604"/>
      <c r="G1" s="604"/>
      <c r="H1" s="604"/>
      <c r="I1" s="604"/>
      <c r="J1" s="604"/>
      <c r="K1" s="604"/>
      <c r="L1" s="604"/>
      <c r="M1" s="604"/>
    </row>
    <row r="2" spans="1:17" ht="18">
      <c r="M2" s="18" t="s">
        <v>87</v>
      </c>
    </row>
    <row r="3" spans="1:17" ht="18">
      <c r="M3" s="18"/>
    </row>
    <row r="4" spans="1:17" ht="18">
      <c r="A4" s="602" t="s">
        <v>580</v>
      </c>
      <c r="B4" s="602"/>
      <c r="C4" s="602"/>
      <c r="D4" s="602"/>
      <c r="E4" s="602"/>
      <c r="F4" s="602"/>
      <c r="G4" s="602"/>
      <c r="H4" s="602"/>
      <c r="I4" s="602"/>
      <c r="J4" s="602"/>
      <c r="K4" s="602"/>
      <c r="L4" s="602"/>
      <c r="M4" s="602"/>
    </row>
    <row r="5" spans="1:17" ht="18">
      <c r="A5" s="602" t="s">
        <v>576</v>
      </c>
      <c r="B5" s="602"/>
      <c r="C5" s="602"/>
      <c r="D5" s="602"/>
      <c r="E5" s="602"/>
      <c r="F5" s="602"/>
      <c r="G5" s="602"/>
      <c r="H5" s="602"/>
      <c r="I5" s="602"/>
      <c r="J5" s="602"/>
      <c r="K5" s="602"/>
      <c r="L5" s="602"/>
      <c r="M5" s="602"/>
    </row>
    <row r="6" spans="1:17">
      <c r="L6" s="603" t="s">
        <v>174</v>
      </c>
      <c r="M6" s="603"/>
    </row>
    <row r="7" spans="1:17" ht="38.25">
      <c r="A7" s="134" t="s">
        <v>88</v>
      </c>
      <c r="B7" s="136" t="s">
        <v>89</v>
      </c>
      <c r="C7" s="231" t="s">
        <v>360</v>
      </c>
      <c r="D7" s="136" t="s">
        <v>90</v>
      </c>
      <c r="E7" s="134" t="s">
        <v>91</v>
      </c>
      <c r="F7" s="134" t="s">
        <v>92</v>
      </c>
      <c r="G7" s="136" t="s">
        <v>93</v>
      </c>
      <c r="H7" s="427" t="s">
        <v>607</v>
      </c>
      <c r="I7" s="134" t="s">
        <v>94</v>
      </c>
      <c r="J7" s="134" t="s">
        <v>95</v>
      </c>
      <c r="K7" s="231" t="s">
        <v>359</v>
      </c>
      <c r="L7" s="134" t="s">
        <v>96</v>
      </c>
      <c r="M7" s="134" t="s">
        <v>97</v>
      </c>
    </row>
    <row r="8" spans="1:17">
      <c r="A8" s="23">
        <v>1</v>
      </c>
      <c r="B8" s="23">
        <v>2</v>
      </c>
      <c r="C8" s="23">
        <v>3</v>
      </c>
      <c r="D8" s="23">
        <v>4</v>
      </c>
      <c r="E8" s="23">
        <v>6</v>
      </c>
      <c r="F8" s="23">
        <v>7</v>
      </c>
      <c r="G8" s="23">
        <v>8</v>
      </c>
      <c r="H8" s="23">
        <v>9</v>
      </c>
      <c r="I8" s="23">
        <v>10</v>
      </c>
      <c r="J8" s="23">
        <v>11</v>
      </c>
      <c r="K8" s="23">
        <v>12</v>
      </c>
      <c r="L8" s="23">
        <v>13</v>
      </c>
      <c r="M8" s="23">
        <v>14</v>
      </c>
      <c r="N8" s="36"/>
      <c r="O8" s="36"/>
      <c r="P8" s="36"/>
      <c r="Q8" s="36"/>
    </row>
    <row r="9" spans="1:17" ht="17.100000000000001" customHeight="1">
      <c r="A9" s="4"/>
      <c r="B9" s="35" t="s">
        <v>142</v>
      </c>
      <c r="C9" s="349">
        <f>'RM15'!C36</f>
        <v>13.799999999999999</v>
      </c>
      <c r="D9" s="349">
        <f>'RM15'!D36</f>
        <v>6.6</v>
      </c>
      <c r="E9" s="349">
        <f>'RM15'!E36</f>
        <v>3.8</v>
      </c>
      <c r="F9" s="349">
        <f>'RM15'!F36</f>
        <v>65.099999999999994</v>
      </c>
      <c r="G9" s="347">
        <f>'RM15'!G36</f>
        <v>89.3</v>
      </c>
      <c r="H9" s="349">
        <f>'RM15'!H36</f>
        <v>80.555999999999997</v>
      </c>
      <c r="I9" s="349">
        <f>'RM15'!I36</f>
        <v>19.634</v>
      </c>
      <c r="J9" s="349">
        <f>'RM15'!J36</f>
        <v>5.1200000000000028</v>
      </c>
      <c r="K9" s="349">
        <f>'RM15'!K36</f>
        <v>12.160000000000005</v>
      </c>
      <c r="L9" s="349">
        <f>'RM15'!L36</f>
        <v>8</v>
      </c>
      <c r="M9" s="349">
        <f>'RM15'!M36</f>
        <v>214.77</v>
      </c>
      <c r="N9" s="36"/>
      <c r="O9" s="36"/>
      <c r="P9" s="36"/>
      <c r="Q9" s="36"/>
    </row>
    <row r="10" spans="1:17" ht="17.100000000000001" customHeight="1">
      <c r="A10" s="8">
        <v>29</v>
      </c>
      <c r="B10" s="1" t="s">
        <v>25</v>
      </c>
      <c r="C10" s="46">
        <v>4</v>
      </c>
      <c r="D10" s="46">
        <v>2.5</v>
      </c>
      <c r="E10" s="46">
        <v>1</v>
      </c>
      <c r="F10" s="46">
        <v>35</v>
      </c>
      <c r="G10" s="347">
        <f>SUM(C10:F10)</f>
        <v>42.5</v>
      </c>
      <c r="H10" s="37">
        <v>10.86</v>
      </c>
      <c r="I10" s="46">
        <v>2.4</v>
      </c>
      <c r="J10" s="46">
        <v>0.2</v>
      </c>
      <c r="K10" s="46">
        <v>0.4</v>
      </c>
      <c r="L10" s="46"/>
      <c r="M10" s="349">
        <f t="shared" ref="M10:M25" si="0">SUM(G10:L10)</f>
        <v>56.36</v>
      </c>
      <c r="N10" s="345"/>
      <c r="O10" s="36"/>
      <c r="P10" s="36"/>
      <c r="Q10" s="36"/>
    </row>
    <row r="11" spans="1:17" ht="17.100000000000001" customHeight="1">
      <c r="A11" s="8">
        <v>30</v>
      </c>
      <c r="B11" s="1" t="s">
        <v>26</v>
      </c>
      <c r="C11" s="46">
        <v>3</v>
      </c>
      <c r="D11" s="46">
        <v>1.5</v>
      </c>
      <c r="E11" s="46">
        <v>1</v>
      </c>
      <c r="F11" s="46">
        <v>35</v>
      </c>
      <c r="G11" s="347">
        <f>SUM(C11:F11)</f>
        <v>40.5</v>
      </c>
      <c r="H11" s="37">
        <v>17.88</v>
      </c>
      <c r="I11" s="46">
        <v>2.8</v>
      </c>
      <c r="J11" s="46">
        <v>0.2</v>
      </c>
      <c r="K11" s="46">
        <v>0.4</v>
      </c>
      <c r="L11" s="46"/>
      <c r="M11" s="349">
        <f t="shared" si="0"/>
        <v>61.779999999999994</v>
      </c>
      <c r="N11" s="346"/>
      <c r="O11" s="36"/>
      <c r="P11" s="36"/>
      <c r="Q11" s="36"/>
    </row>
    <row r="12" spans="1:17" ht="17.100000000000001" customHeight="1">
      <c r="A12" s="8">
        <v>31</v>
      </c>
      <c r="B12" s="1" t="s">
        <v>27</v>
      </c>
      <c r="C12" s="46">
        <v>3</v>
      </c>
      <c r="D12" s="46">
        <v>1.5</v>
      </c>
      <c r="E12" s="46">
        <v>1</v>
      </c>
      <c r="F12" s="350">
        <v>35</v>
      </c>
      <c r="G12" s="347">
        <f>SUM(C12:F12)</f>
        <v>40.5</v>
      </c>
      <c r="H12" s="37">
        <v>29.76</v>
      </c>
      <c r="I12" s="46">
        <v>2.8</v>
      </c>
      <c r="J12" s="46">
        <v>0.2</v>
      </c>
      <c r="K12" s="46">
        <v>0.4</v>
      </c>
      <c r="L12" s="46"/>
      <c r="M12" s="349">
        <f t="shared" si="0"/>
        <v>73.660000000000011</v>
      </c>
      <c r="N12" s="346"/>
      <c r="O12" s="36"/>
      <c r="P12" s="36"/>
      <c r="Q12" s="36"/>
    </row>
    <row r="13" spans="1:17" ht="17.100000000000001" customHeight="1">
      <c r="A13" s="8">
        <v>32</v>
      </c>
      <c r="B13" s="1" t="s">
        <v>28</v>
      </c>
      <c r="C13" s="350">
        <v>3</v>
      </c>
      <c r="D13" s="350">
        <v>6</v>
      </c>
      <c r="E13" s="350">
        <v>1</v>
      </c>
      <c r="F13" s="348">
        <v>35</v>
      </c>
      <c r="G13" s="349">
        <f>SUM(C13:F13)</f>
        <v>45</v>
      </c>
      <c r="H13" s="350">
        <v>20.04</v>
      </c>
      <c r="I13" s="350">
        <v>1</v>
      </c>
      <c r="J13" s="350">
        <v>0.2</v>
      </c>
      <c r="K13" s="350">
        <v>0.4</v>
      </c>
      <c r="L13" s="350"/>
      <c r="M13" s="349">
        <f t="shared" si="0"/>
        <v>66.64</v>
      </c>
      <c r="N13" s="346"/>
      <c r="O13" s="36"/>
      <c r="P13" s="36"/>
      <c r="Q13" s="36"/>
    </row>
    <row r="14" spans="1:17" ht="17.100000000000001" customHeight="1">
      <c r="A14" s="8">
        <v>33</v>
      </c>
      <c r="B14" s="1" t="s">
        <v>29</v>
      </c>
      <c r="C14" s="350">
        <v>3</v>
      </c>
      <c r="D14" s="350">
        <v>1.5</v>
      </c>
      <c r="E14" s="350">
        <v>1</v>
      </c>
      <c r="F14" s="350">
        <v>35</v>
      </c>
      <c r="G14" s="349">
        <f t="shared" ref="G14:G30" si="1">SUM(C14:F14)</f>
        <v>40.5</v>
      </c>
      <c r="H14" s="350">
        <v>11.88</v>
      </c>
      <c r="I14" s="350">
        <v>0.8</v>
      </c>
      <c r="J14" s="350">
        <v>0.2</v>
      </c>
      <c r="K14" s="350">
        <v>0.4</v>
      </c>
      <c r="L14" s="350"/>
      <c r="M14" s="349">
        <f t="shared" si="0"/>
        <v>53.78</v>
      </c>
      <c r="N14" s="344"/>
      <c r="O14" s="36"/>
      <c r="P14" s="36"/>
      <c r="Q14" s="36"/>
    </row>
    <row r="15" spans="1:17" ht="17.100000000000001" customHeight="1">
      <c r="A15" s="8">
        <v>34</v>
      </c>
      <c r="B15" s="1" t="s">
        <v>30</v>
      </c>
      <c r="C15" s="350">
        <v>3</v>
      </c>
      <c r="D15" s="350">
        <v>1.5</v>
      </c>
      <c r="E15" s="350">
        <v>1</v>
      </c>
      <c r="F15" s="350">
        <v>30</v>
      </c>
      <c r="G15" s="349">
        <f t="shared" si="1"/>
        <v>35.5</v>
      </c>
      <c r="H15" s="350">
        <v>4.5</v>
      </c>
      <c r="I15" s="350">
        <v>3.2</v>
      </c>
      <c r="J15" s="350">
        <v>0.2</v>
      </c>
      <c r="K15" s="350">
        <v>0.4</v>
      </c>
      <c r="L15" s="350"/>
      <c r="M15" s="349">
        <f t="shared" si="0"/>
        <v>43.800000000000004</v>
      </c>
      <c r="N15" s="344"/>
      <c r="O15" s="36"/>
      <c r="P15" s="36"/>
      <c r="Q15" s="36"/>
    </row>
    <row r="16" spans="1:17" ht="17.100000000000001" customHeight="1">
      <c r="A16" s="8">
        <v>35</v>
      </c>
      <c r="B16" s="1" t="s">
        <v>31</v>
      </c>
      <c r="C16" s="350">
        <v>12</v>
      </c>
      <c r="D16" s="350">
        <v>1.5</v>
      </c>
      <c r="E16" s="350">
        <v>1</v>
      </c>
      <c r="F16" s="350">
        <v>30</v>
      </c>
      <c r="G16" s="349">
        <f t="shared" si="1"/>
        <v>44.5</v>
      </c>
      <c r="H16" s="350">
        <v>7.2</v>
      </c>
      <c r="I16" s="350">
        <v>2</v>
      </c>
      <c r="J16" s="350">
        <v>0.2</v>
      </c>
      <c r="K16" s="350">
        <v>0.4</v>
      </c>
      <c r="L16" s="350"/>
      <c r="M16" s="349">
        <f t="shared" si="0"/>
        <v>54.300000000000004</v>
      </c>
      <c r="N16" s="344"/>
      <c r="O16" s="36"/>
      <c r="P16" s="36"/>
      <c r="Q16" s="36"/>
    </row>
    <row r="17" spans="1:18" ht="17.100000000000001" customHeight="1">
      <c r="A17" s="8">
        <v>36</v>
      </c>
      <c r="B17" s="1" t="s">
        <v>32</v>
      </c>
      <c r="C17" s="350">
        <v>4</v>
      </c>
      <c r="D17" s="350">
        <v>2.5</v>
      </c>
      <c r="E17" s="350">
        <v>1</v>
      </c>
      <c r="F17" s="350">
        <v>40</v>
      </c>
      <c r="G17" s="349">
        <f t="shared" si="1"/>
        <v>47.5</v>
      </c>
      <c r="H17" s="350">
        <v>9</v>
      </c>
      <c r="I17" s="350">
        <v>1.5</v>
      </c>
      <c r="J17" s="350">
        <v>0.2</v>
      </c>
      <c r="K17" s="350">
        <v>0.4</v>
      </c>
      <c r="L17" s="350"/>
      <c r="M17" s="349">
        <f t="shared" si="0"/>
        <v>58.6</v>
      </c>
      <c r="N17" s="344"/>
      <c r="O17" s="36"/>
      <c r="P17" s="36"/>
      <c r="Q17" s="36"/>
    </row>
    <row r="18" spans="1:18" ht="17.100000000000001" customHeight="1">
      <c r="A18" s="8">
        <v>37</v>
      </c>
      <c r="B18" s="1" t="s">
        <v>33</v>
      </c>
      <c r="C18" s="350">
        <v>3.5</v>
      </c>
      <c r="D18" s="350">
        <v>1.5</v>
      </c>
      <c r="E18" s="350">
        <v>1</v>
      </c>
      <c r="F18" s="350">
        <v>40</v>
      </c>
      <c r="G18" s="349">
        <f t="shared" si="1"/>
        <v>46</v>
      </c>
      <c r="H18" s="350">
        <v>8.64</v>
      </c>
      <c r="I18" s="350">
        <v>2.2000000000000002</v>
      </c>
      <c r="J18" s="350">
        <v>0.2</v>
      </c>
      <c r="K18" s="350">
        <v>0.4</v>
      </c>
      <c r="L18" s="350"/>
      <c r="M18" s="349">
        <f t="shared" si="0"/>
        <v>57.440000000000005</v>
      </c>
      <c r="N18" s="118"/>
    </row>
    <row r="19" spans="1:18" ht="18" customHeight="1">
      <c r="A19" s="8">
        <v>38</v>
      </c>
      <c r="B19" s="1" t="s">
        <v>34</v>
      </c>
      <c r="C19" s="350">
        <v>30</v>
      </c>
      <c r="D19" s="350">
        <v>1.5</v>
      </c>
      <c r="E19" s="350">
        <v>1</v>
      </c>
      <c r="F19" s="350">
        <v>12</v>
      </c>
      <c r="G19" s="349">
        <f t="shared" si="1"/>
        <v>44.5</v>
      </c>
      <c r="H19" s="350">
        <v>10.8</v>
      </c>
      <c r="I19" s="350">
        <v>2</v>
      </c>
      <c r="J19" s="350">
        <v>1</v>
      </c>
      <c r="K19" s="350">
        <v>1.1000000000000001</v>
      </c>
      <c r="L19" s="350"/>
      <c r="M19" s="349">
        <f t="shared" si="0"/>
        <v>59.4</v>
      </c>
    </row>
    <row r="20" spans="1:18" ht="17.100000000000001" customHeight="1">
      <c r="A20" s="8">
        <v>39</v>
      </c>
      <c r="B20" s="1" t="s">
        <v>35</v>
      </c>
      <c r="C20" s="350">
        <v>15</v>
      </c>
      <c r="D20" s="350">
        <v>1.5</v>
      </c>
      <c r="E20" s="350">
        <v>0.5</v>
      </c>
      <c r="F20" s="350">
        <v>10</v>
      </c>
      <c r="G20" s="349">
        <f t="shared" si="1"/>
        <v>27</v>
      </c>
      <c r="H20" s="350">
        <v>9.9600000000000009</v>
      </c>
      <c r="I20" s="350"/>
      <c r="J20" s="350">
        <v>1</v>
      </c>
      <c r="K20" s="350">
        <v>1</v>
      </c>
      <c r="L20" s="350"/>
      <c r="M20" s="349">
        <f t="shared" si="0"/>
        <v>38.96</v>
      </c>
    </row>
    <row r="21" spans="1:18" ht="17.100000000000001" customHeight="1">
      <c r="A21" s="8">
        <v>40</v>
      </c>
      <c r="B21" s="1" t="s">
        <v>387</v>
      </c>
      <c r="C21" s="350">
        <v>5</v>
      </c>
      <c r="D21" s="350">
        <v>1.5</v>
      </c>
      <c r="E21" s="350">
        <v>1</v>
      </c>
      <c r="F21" s="350">
        <v>10</v>
      </c>
      <c r="G21" s="349">
        <f t="shared" si="1"/>
        <v>17.5</v>
      </c>
      <c r="H21" s="350">
        <v>6.3</v>
      </c>
      <c r="I21" s="350">
        <v>0.8</v>
      </c>
      <c r="J21" s="350">
        <v>0.2</v>
      </c>
      <c r="K21" s="350">
        <v>0.4</v>
      </c>
      <c r="L21" s="350"/>
      <c r="M21" s="349">
        <f t="shared" si="0"/>
        <v>25.2</v>
      </c>
    </row>
    <row r="22" spans="1:18" ht="17.100000000000001" customHeight="1">
      <c r="A22" s="8">
        <v>41</v>
      </c>
      <c r="B22" s="2" t="s">
        <v>36</v>
      </c>
      <c r="C22" s="350">
        <v>5</v>
      </c>
      <c r="D22" s="350">
        <v>1.5</v>
      </c>
      <c r="E22" s="350">
        <v>1</v>
      </c>
      <c r="F22" s="350">
        <v>10</v>
      </c>
      <c r="G22" s="349">
        <f t="shared" si="1"/>
        <v>17.5</v>
      </c>
      <c r="H22" s="350">
        <v>9.9600000000000009</v>
      </c>
      <c r="I22" s="350"/>
      <c r="J22" s="350">
        <v>1</v>
      </c>
      <c r="K22" s="350">
        <v>1</v>
      </c>
      <c r="L22" s="350"/>
      <c r="M22" s="349">
        <f t="shared" si="0"/>
        <v>29.46</v>
      </c>
    </row>
    <row r="23" spans="1:18" ht="17.100000000000001" customHeight="1">
      <c r="A23" s="8">
        <v>42</v>
      </c>
      <c r="B23" s="34" t="s">
        <v>63</v>
      </c>
      <c r="C23" s="350">
        <v>14</v>
      </c>
      <c r="D23" s="350">
        <v>1.5</v>
      </c>
      <c r="E23" s="350">
        <v>1</v>
      </c>
      <c r="F23" s="350">
        <v>10</v>
      </c>
      <c r="G23" s="349">
        <f t="shared" si="1"/>
        <v>26.5</v>
      </c>
      <c r="H23" s="350">
        <v>7.2</v>
      </c>
      <c r="I23" s="350">
        <v>1.8</v>
      </c>
      <c r="J23" s="350">
        <v>1</v>
      </c>
      <c r="K23" s="350">
        <v>1</v>
      </c>
      <c r="L23" s="350"/>
      <c r="M23" s="349">
        <f t="shared" si="0"/>
        <v>37.5</v>
      </c>
    </row>
    <row r="24" spans="1:18" ht="17.100000000000001" customHeight="1">
      <c r="A24" s="8">
        <v>43</v>
      </c>
      <c r="B24" s="1" t="s">
        <v>37</v>
      </c>
      <c r="C24" s="350">
        <v>10</v>
      </c>
      <c r="D24" s="350">
        <v>1.5</v>
      </c>
      <c r="E24" s="350"/>
      <c r="F24" s="350">
        <v>10</v>
      </c>
      <c r="G24" s="349">
        <f t="shared" si="1"/>
        <v>21.5</v>
      </c>
      <c r="H24" s="350">
        <v>9.9</v>
      </c>
      <c r="I24" s="350"/>
      <c r="J24" s="350">
        <v>0.6</v>
      </c>
      <c r="K24" s="350">
        <v>1</v>
      </c>
      <c r="L24" s="350"/>
      <c r="M24" s="349">
        <f t="shared" si="0"/>
        <v>33</v>
      </c>
    </row>
    <row r="25" spans="1:18" ht="17.100000000000001" customHeight="1">
      <c r="A25" s="8">
        <v>44</v>
      </c>
      <c r="B25" s="1" t="s">
        <v>290</v>
      </c>
      <c r="C25" s="351">
        <v>0.25</v>
      </c>
      <c r="D25" s="351">
        <v>8</v>
      </c>
      <c r="E25" s="351">
        <v>3</v>
      </c>
      <c r="F25" s="351"/>
      <c r="G25" s="349">
        <f t="shared" si="1"/>
        <v>11.25</v>
      </c>
      <c r="H25" s="350">
        <v>2.76</v>
      </c>
      <c r="I25" s="351"/>
      <c r="J25" s="351">
        <v>0.2</v>
      </c>
      <c r="K25" s="351">
        <v>0.4</v>
      </c>
      <c r="L25" s="351"/>
      <c r="M25" s="349">
        <f t="shared" si="0"/>
        <v>14.61</v>
      </c>
    </row>
    <row r="26" spans="1:18" ht="16.5" customHeight="1">
      <c r="A26" s="8">
        <v>45</v>
      </c>
      <c r="B26" s="216" t="s">
        <v>38</v>
      </c>
      <c r="C26" s="4"/>
      <c r="D26" s="4"/>
      <c r="E26" s="4"/>
      <c r="F26" s="4"/>
      <c r="G26" s="349">
        <f t="shared" si="1"/>
        <v>0</v>
      </c>
      <c r="H26" s="49">
        <v>2.7</v>
      </c>
      <c r="I26" s="49">
        <v>2</v>
      </c>
      <c r="J26" s="49">
        <v>0.2</v>
      </c>
      <c r="K26" s="49">
        <v>0.4</v>
      </c>
      <c r="L26" s="4"/>
      <c r="M26" s="349">
        <f t="shared" ref="M26:M30" si="2">SUM(G26:L26)</f>
        <v>5.3000000000000007</v>
      </c>
    </row>
    <row r="27" spans="1:18" ht="17.100000000000001" customHeight="1">
      <c r="A27" s="8">
        <v>46</v>
      </c>
      <c r="B27" s="216" t="s">
        <v>39</v>
      </c>
      <c r="C27" s="4"/>
      <c r="D27" s="4"/>
      <c r="E27" s="4"/>
      <c r="F27" s="4"/>
      <c r="G27" s="349">
        <f t="shared" si="1"/>
        <v>0</v>
      </c>
      <c r="H27" s="49">
        <v>5.46</v>
      </c>
      <c r="I27" s="49">
        <v>1</v>
      </c>
      <c r="J27" s="49">
        <v>0.2</v>
      </c>
      <c r="K27" s="49">
        <v>0.4</v>
      </c>
      <c r="L27" s="4"/>
      <c r="M27" s="349">
        <f t="shared" si="2"/>
        <v>7.0600000000000005</v>
      </c>
    </row>
    <row r="28" spans="1:18" ht="17.25" customHeight="1">
      <c r="A28" s="8">
        <v>47</v>
      </c>
      <c r="B28" s="216" t="s">
        <v>40</v>
      </c>
      <c r="C28" s="4"/>
      <c r="D28" s="4"/>
      <c r="E28" s="4"/>
      <c r="F28" s="4"/>
      <c r="G28" s="349">
        <f t="shared" si="1"/>
        <v>0</v>
      </c>
      <c r="H28" s="49">
        <v>2.7</v>
      </c>
      <c r="I28" s="49">
        <v>2</v>
      </c>
      <c r="J28" s="49">
        <v>0.2</v>
      </c>
      <c r="K28" s="49">
        <v>0.4</v>
      </c>
      <c r="L28" s="4"/>
      <c r="M28" s="349">
        <f t="shared" si="2"/>
        <v>5.3000000000000007</v>
      </c>
    </row>
    <row r="29" spans="1:18" ht="17.100000000000001" customHeight="1">
      <c r="A29" s="8">
        <v>48</v>
      </c>
      <c r="B29" s="216" t="s">
        <v>41</v>
      </c>
      <c r="C29" s="4"/>
      <c r="D29" s="4"/>
      <c r="E29" s="4"/>
      <c r="F29" s="4"/>
      <c r="G29" s="349">
        <f t="shared" si="1"/>
        <v>0</v>
      </c>
      <c r="H29" s="49"/>
      <c r="I29" s="49">
        <v>2</v>
      </c>
      <c r="J29" s="49">
        <v>0.2</v>
      </c>
      <c r="K29" s="49">
        <v>0.4</v>
      </c>
      <c r="L29" s="4"/>
      <c r="M29" s="349">
        <f t="shared" si="2"/>
        <v>2.6</v>
      </c>
    </row>
    <row r="30" spans="1:18" ht="17.100000000000001" customHeight="1">
      <c r="A30" s="8">
        <v>49</v>
      </c>
      <c r="B30" s="216" t="s">
        <v>42</v>
      </c>
      <c r="C30" s="4"/>
      <c r="D30" s="4"/>
      <c r="E30" s="4"/>
      <c r="F30" s="4"/>
      <c r="G30" s="349">
        <f t="shared" si="1"/>
        <v>0</v>
      </c>
      <c r="H30" s="49">
        <v>2.7</v>
      </c>
      <c r="I30" s="49">
        <v>2</v>
      </c>
      <c r="J30" s="49">
        <v>0.2</v>
      </c>
      <c r="K30" s="49">
        <v>0.4</v>
      </c>
      <c r="L30" s="4"/>
      <c r="M30" s="349">
        <f t="shared" si="2"/>
        <v>5.3000000000000007</v>
      </c>
    </row>
    <row r="31" spans="1:18">
      <c r="A31" s="8"/>
      <c r="B31" s="339" t="s">
        <v>64</v>
      </c>
      <c r="C31" s="349">
        <f>SUM(C9:C30)</f>
        <v>131.55000000000001</v>
      </c>
      <c r="D31" s="349">
        <f t="shared" ref="D31:M31" si="3">SUM(D9:D30)</f>
        <v>43.6</v>
      </c>
      <c r="E31" s="349">
        <f t="shared" si="3"/>
        <v>20.3</v>
      </c>
      <c r="F31" s="349">
        <f t="shared" si="3"/>
        <v>442.1</v>
      </c>
      <c r="G31" s="349">
        <f t="shared" si="3"/>
        <v>637.54999999999995</v>
      </c>
      <c r="H31" s="349">
        <f t="shared" si="3"/>
        <v>270.75599999999997</v>
      </c>
      <c r="I31" s="349">
        <f t="shared" si="3"/>
        <v>51.933999999999997</v>
      </c>
      <c r="J31" s="349">
        <f t="shared" si="3"/>
        <v>12.92</v>
      </c>
      <c r="K31" s="349">
        <f t="shared" si="3"/>
        <v>23.66</v>
      </c>
      <c r="L31" s="349">
        <f t="shared" si="3"/>
        <v>8</v>
      </c>
      <c r="M31" s="349">
        <f t="shared" si="3"/>
        <v>1004.8199999999999</v>
      </c>
      <c r="R31" s="118">
        <f>F31+H31</f>
        <v>712.85599999999999</v>
      </c>
    </row>
    <row r="32" spans="1:18">
      <c r="C32" s="139"/>
      <c r="D32" s="116"/>
      <c r="E32" s="139"/>
      <c r="F32" s="139"/>
      <c r="G32" s="264"/>
      <c r="H32" s="264"/>
      <c r="I32" s="139"/>
      <c r="J32" s="139"/>
      <c r="K32" s="139"/>
      <c r="L32" s="139"/>
      <c r="M32" s="265"/>
    </row>
    <row r="33" spans="2:17">
      <c r="B33" s="435" t="s">
        <v>610</v>
      </c>
      <c r="C33" s="265">
        <v>128</v>
      </c>
      <c r="D33" s="265">
        <v>41</v>
      </c>
      <c r="E33" s="265">
        <v>15</v>
      </c>
      <c r="F33" s="265">
        <v>469</v>
      </c>
      <c r="G33" s="265">
        <f>SUM(C33:F33)</f>
        <v>653</v>
      </c>
      <c r="H33" s="428"/>
      <c r="I33" s="116">
        <v>15</v>
      </c>
      <c r="J33" s="265">
        <v>6</v>
      </c>
      <c r="K33" s="116">
        <v>12</v>
      </c>
      <c r="L33" s="139"/>
      <c r="M33" s="265">
        <f>SUM(G33:L33)</f>
        <v>686</v>
      </c>
      <c r="N33" s="118">
        <f>M31-'RM15'!N15-'RM15'!N16-'RM15'!N19-'RM15'!N26-'RM15'!N27-'RM116'!N10-'RM116'!N11-'RM116'!N12</f>
        <v>1000.8900000000001</v>
      </c>
      <c r="O33" s="118">
        <f>M31-'RM15'!N36</f>
        <v>957.18</v>
      </c>
    </row>
    <row r="34" spans="2:17">
      <c r="D34" s="116"/>
      <c r="N34">
        <v>629</v>
      </c>
      <c r="P34">
        <f>855.47</f>
        <v>855.47</v>
      </c>
      <c r="Q34" s="118">
        <f>M31-P34</f>
        <v>149.34999999999991</v>
      </c>
    </row>
    <row r="35" spans="2:17">
      <c r="F35" s="118"/>
      <c r="N35" s="118">
        <f>M31-N34</f>
        <v>375.81999999999994</v>
      </c>
      <c r="P35" s="118">
        <f>M31-P34</f>
        <v>149.34999999999991</v>
      </c>
      <c r="Q35">
        <f>P34*117/100</f>
        <v>1000.8999</v>
      </c>
    </row>
    <row r="36" spans="2:17">
      <c r="P36">
        <f>P35/P34*100</f>
        <v>17.45823933042654</v>
      </c>
    </row>
  </sheetData>
  <mergeCells count="4">
    <mergeCell ref="A1:M1"/>
    <mergeCell ref="A4:M4"/>
    <mergeCell ref="A5:M5"/>
    <mergeCell ref="L6:M6"/>
  </mergeCells>
  <printOptions horizontalCentered="1"/>
  <pageMargins left="1.2" right="0.45" top="0.75" bottom="0.75" header="0.3" footer="0.3"/>
  <pageSetup scale="85" orientation="landscape" horizontalDpi="300" verticalDpi="300" r:id="rId1"/>
  <headerFooter>
    <oddFooter>&amp;C16</oddFooter>
  </headerFooter>
  <rowBreaks count="1" manualBreakCount="1">
    <brk id="3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8" workbookViewId="0">
      <selection sqref="A1:M24"/>
    </sheetView>
  </sheetViews>
  <sheetFormatPr defaultRowHeight="15"/>
  <cols>
    <col min="1" max="1" width="18.85546875" customWidth="1"/>
    <col min="2" max="2" width="10.7109375" customWidth="1"/>
    <col min="3" max="3" width="11" customWidth="1"/>
    <col min="4" max="4" width="9.85546875" customWidth="1"/>
    <col min="5" max="5" width="10" customWidth="1"/>
    <col min="6" max="6" width="10.5703125" customWidth="1"/>
    <col min="7" max="7" width="10.42578125" customWidth="1"/>
    <col min="8" max="8" width="8.85546875" customWidth="1"/>
    <col min="9" max="9" width="9.42578125" customWidth="1"/>
    <col min="10" max="12" width="9.28515625" customWidth="1"/>
    <col min="13" max="13" width="9.7109375" customWidth="1"/>
  </cols>
  <sheetData>
    <row r="1" spans="1:14" ht="18.75">
      <c r="A1" s="562" t="s">
        <v>175</v>
      </c>
      <c r="B1" s="562"/>
      <c r="C1" s="562"/>
      <c r="D1" s="562"/>
      <c r="E1" s="562"/>
      <c r="F1" s="562"/>
      <c r="G1" s="562"/>
      <c r="H1" s="562"/>
      <c r="I1" s="562"/>
      <c r="J1" s="562"/>
      <c r="K1" s="562"/>
      <c r="L1" s="562"/>
      <c r="M1" s="562"/>
    </row>
    <row r="2" spans="1:14">
      <c r="A2" s="353"/>
      <c r="B2" s="353"/>
      <c r="C2" s="353"/>
      <c r="D2" s="353"/>
      <c r="E2" s="353"/>
      <c r="F2" s="353"/>
      <c r="G2" s="353"/>
      <c r="H2" s="353"/>
      <c r="I2" s="353"/>
      <c r="J2" s="353"/>
      <c r="K2" s="353"/>
      <c r="L2" s="353"/>
      <c r="M2" s="353"/>
    </row>
    <row r="3" spans="1:14">
      <c r="A3" s="353"/>
      <c r="B3" s="353"/>
      <c r="C3" s="353"/>
      <c r="D3" s="353"/>
      <c r="E3" s="353"/>
      <c r="F3" s="353"/>
      <c r="G3" s="353"/>
      <c r="H3" s="353"/>
      <c r="I3" s="353"/>
      <c r="J3" s="353"/>
      <c r="K3" s="353"/>
      <c r="L3" s="353"/>
      <c r="M3" s="353"/>
    </row>
    <row r="4" spans="1:14">
      <c r="A4" s="576" t="s">
        <v>150</v>
      </c>
      <c r="B4" s="576"/>
      <c r="C4" s="576"/>
      <c r="D4" s="576"/>
      <c r="E4" s="576"/>
      <c r="F4" s="576"/>
      <c r="G4" s="576"/>
      <c r="H4" s="576"/>
      <c r="I4" s="576"/>
      <c r="J4" s="576"/>
      <c r="K4" s="576"/>
      <c r="L4" s="576"/>
      <c r="M4" s="576"/>
    </row>
    <row r="5" spans="1:14">
      <c r="A5" s="576" t="s">
        <v>581</v>
      </c>
      <c r="B5" s="576"/>
      <c r="C5" s="576"/>
      <c r="D5" s="576"/>
      <c r="E5" s="576"/>
      <c r="F5" s="576"/>
      <c r="G5" s="576"/>
      <c r="H5" s="576"/>
      <c r="I5" s="576"/>
      <c r="J5" s="576"/>
      <c r="K5" s="576"/>
      <c r="L5" s="576"/>
      <c r="M5" s="576"/>
    </row>
    <row r="6" spans="1:14">
      <c r="L6" s="603" t="s">
        <v>174</v>
      </c>
      <c r="M6" s="603"/>
    </row>
    <row r="7" spans="1:14">
      <c r="A7" s="606" t="s">
        <v>151</v>
      </c>
      <c r="B7" s="607"/>
      <c r="C7" s="607"/>
      <c r="D7" s="607"/>
      <c r="E7" s="607"/>
      <c r="F7" s="607"/>
      <c r="G7" s="607"/>
      <c r="H7" s="608"/>
      <c r="I7" s="609" t="s">
        <v>152</v>
      </c>
      <c r="J7" s="610"/>
      <c r="K7" s="609"/>
      <c r="L7" s="610"/>
      <c r="M7" s="610"/>
    </row>
    <row r="8" spans="1:14" ht="38.25">
      <c r="A8" s="611" t="s">
        <v>153</v>
      </c>
      <c r="B8" s="55" t="s">
        <v>173</v>
      </c>
      <c r="C8" s="612" t="s">
        <v>154</v>
      </c>
      <c r="D8" s="611" t="s">
        <v>155</v>
      </c>
      <c r="E8" s="55" t="s">
        <v>172</v>
      </c>
      <c r="F8" s="605" t="s">
        <v>583</v>
      </c>
      <c r="G8" s="62" t="s">
        <v>171</v>
      </c>
      <c r="H8" s="57" t="s">
        <v>170</v>
      </c>
      <c r="I8" s="605" t="s">
        <v>673</v>
      </c>
      <c r="J8" s="55" t="s">
        <v>168</v>
      </c>
      <c r="K8" s="605" t="s">
        <v>156</v>
      </c>
      <c r="L8" s="55" t="s">
        <v>169</v>
      </c>
      <c r="M8" s="55" t="s">
        <v>168</v>
      </c>
    </row>
    <row r="9" spans="1:14" ht="39" customHeight="1">
      <c r="A9" s="611"/>
      <c r="B9" s="60" t="s">
        <v>582</v>
      </c>
      <c r="C9" s="612"/>
      <c r="D9" s="611"/>
      <c r="E9" s="60" t="s">
        <v>167</v>
      </c>
      <c r="F9" s="605"/>
      <c r="G9" s="61" t="s">
        <v>166</v>
      </c>
      <c r="H9" s="60" t="s">
        <v>585</v>
      </c>
      <c r="I9" s="605"/>
      <c r="J9" s="60" t="s">
        <v>444</v>
      </c>
      <c r="K9" s="605"/>
      <c r="L9" s="60" t="s">
        <v>586</v>
      </c>
      <c r="M9" s="60" t="s">
        <v>587</v>
      </c>
    </row>
    <row r="10" spans="1:14">
      <c r="A10" s="611"/>
      <c r="B10" s="56"/>
      <c r="C10" s="612"/>
      <c r="D10" s="611"/>
      <c r="E10" s="56"/>
      <c r="F10" s="605"/>
      <c r="G10" s="59" t="s">
        <v>584</v>
      </c>
      <c r="H10" s="56"/>
      <c r="I10" s="605"/>
      <c r="J10" s="56"/>
      <c r="K10" s="605"/>
      <c r="L10" s="56"/>
      <c r="M10" s="56"/>
    </row>
    <row r="11" spans="1:14" ht="21">
      <c r="A11" s="52">
        <v>1</v>
      </c>
      <c r="B11" s="53">
        <v>2</v>
      </c>
      <c r="C11" s="52">
        <v>3</v>
      </c>
      <c r="D11" s="52">
        <v>4</v>
      </c>
      <c r="E11" s="53">
        <v>5</v>
      </c>
      <c r="F11" s="52" t="s">
        <v>157</v>
      </c>
      <c r="G11" s="53">
        <v>7</v>
      </c>
      <c r="H11" s="53">
        <v>8</v>
      </c>
      <c r="I11" s="52">
        <v>9</v>
      </c>
      <c r="J11" s="53">
        <v>10</v>
      </c>
      <c r="K11" s="52">
        <v>11</v>
      </c>
      <c r="L11" s="54" t="s">
        <v>158</v>
      </c>
      <c r="M11" s="53">
        <v>13</v>
      </c>
    </row>
    <row r="12" spans="1:14">
      <c r="A12" s="360" t="s">
        <v>159</v>
      </c>
      <c r="B12" s="515">
        <v>4268.5</v>
      </c>
      <c r="C12" s="49"/>
      <c r="D12" s="49">
        <v>465.42</v>
      </c>
      <c r="E12" s="49">
        <v>473.86</v>
      </c>
      <c r="F12" s="49">
        <f>B12+C12-E12</f>
        <v>3794.64</v>
      </c>
      <c r="G12" s="49"/>
      <c r="H12" s="49">
        <v>542.25</v>
      </c>
      <c r="I12" s="49"/>
      <c r="J12" s="49">
        <v>351.77</v>
      </c>
      <c r="K12" s="49">
        <v>412.36</v>
      </c>
      <c r="L12" s="49"/>
      <c r="M12" s="49">
        <v>273.75</v>
      </c>
      <c r="N12" s="118">
        <f>H12+M12</f>
        <v>816</v>
      </c>
    </row>
    <row r="13" spans="1:14">
      <c r="A13" s="360" t="s">
        <v>160</v>
      </c>
      <c r="B13" s="49">
        <v>1111.08</v>
      </c>
      <c r="C13" s="49"/>
      <c r="D13" s="49">
        <v>833.3</v>
      </c>
      <c r="E13" s="49">
        <f>B13</f>
        <v>1111.08</v>
      </c>
      <c r="F13" s="49">
        <f t="shared" ref="F13:F23" si="0">B13+C13-E13</f>
        <v>0</v>
      </c>
      <c r="G13" s="49"/>
      <c r="H13" s="49"/>
      <c r="I13" s="49"/>
      <c r="J13" s="49">
        <v>51.43</v>
      </c>
      <c r="K13" s="49">
        <v>85.09</v>
      </c>
      <c r="L13" s="49"/>
      <c r="M13" s="49"/>
    </row>
    <row r="14" spans="1:14">
      <c r="A14" s="360" t="s">
        <v>390</v>
      </c>
      <c r="B14" s="49">
        <v>1019.4</v>
      </c>
      <c r="C14" s="49"/>
      <c r="D14" s="49"/>
      <c r="E14" s="49"/>
      <c r="F14" s="49">
        <f t="shared" si="0"/>
        <v>1019.4</v>
      </c>
      <c r="G14" s="49"/>
      <c r="H14" s="49"/>
      <c r="I14" s="49"/>
      <c r="J14" s="49">
        <v>91.75</v>
      </c>
      <c r="K14" s="49"/>
      <c r="L14" s="49"/>
      <c r="M14" s="49">
        <v>91.75</v>
      </c>
    </row>
    <row r="15" spans="1:14">
      <c r="A15" s="360" t="s">
        <v>391</v>
      </c>
      <c r="B15" s="49">
        <v>4792</v>
      </c>
      <c r="C15" s="49"/>
      <c r="D15" s="49"/>
      <c r="E15" s="49"/>
      <c r="F15" s="49">
        <f t="shared" si="0"/>
        <v>4792</v>
      </c>
      <c r="G15" s="49"/>
      <c r="H15" s="49"/>
      <c r="I15" s="49"/>
      <c r="J15" s="49">
        <v>431.28</v>
      </c>
      <c r="K15" s="49"/>
      <c r="L15" s="49"/>
      <c r="M15" s="49">
        <v>431.28</v>
      </c>
    </row>
    <row r="16" spans="1:14">
      <c r="A16" s="360" t="s">
        <v>161</v>
      </c>
      <c r="B16" s="49">
        <v>3877.04</v>
      </c>
      <c r="C16" s="49"/>
      <c r="D16" s="49">
        <v>406.39</v>
      </c>
      <c r="E16" s="49">
        <v>744.71</v>
      </c>
      <c r="F16" s="49">
        <f t="shared" si="0"/>
        <v>3132.33</v>
      </c>
      <c r="G16" s="49"/>
      <c r="H16" s="49"/>
      <c r="I16" s="49"/>
      <c r="J16" s="49">
        <v>556.32000000000005</v>
      </c>
      <c r="K16" s="49">
        <v>556.32000000000005</v>
      </c>
      <c r="L16" s="49"/>
      <c r="M16" s="49"/>
    </row>
    <row r="17" spans="1:15" ht="15" customHeight="1">
      <c r="A17" s="360" t="s">
        <v>445</v>
      </c>
      <c r="B17" s="49">
        <v>10000</v>
      </c>
      <c r="C17" s="49"/>
      <c r="D17" s="49">
        <v>3750</v>
      </c>
      <c r="E17" s="49">
        <f>B17</f>
        <v>10000</v>
      </c>
      <c r="F17" s="49">
        <f t="shared" si="0"/>
        <v>0</v>
      </c>
      <c r="G17" s="49"/>
      <c r="H17" s="49"/>
      <c r="I17" s="49"/>
      <c r="J17" s="49">
        <v>829.56</v>
      </c>
      <c r="K17" s="49">
        <v>1204.9000000000001</v>
      </c>
      <c r="L17" s="49"/>
      <c r="M17" s="49"/>
      <c r="O17" s="118">
        <f>M15+M14+421.93</f>
        <v>944.96</v>
      </c>
    </row>
    <row r="18" spans="1:15">
      <c r="A18" s="364" t="s">
        <v>446</v>
      </c>
      <c r="B18" s="117">
        <v>5000</v>
      </c>
      <c r="C18" s="117"/>
      <c r="D18" s="117">
        <v>2500</v>
      </c>
      <c r="E18" s="117">
        <v>2083.33</v>
      </c>
      <c r="F18" s="117">
        <f t="shared" si="0"/>
        <v>2916.67</v>
      </c>
      <c r="G18" s="117"/>
      <c r="H18" s="117">
        <v>2499.96</v>
      </c>
      <c r="I18" s="117"/>
      <c r="J18" s="117">
        <v>566.12</v>
      </c>
      <c r="K18" s="117">
        <v>712.54</v>
      </c>
      <c r="L18" s="117"/>
      <c r="M18" s="117">
        <v>247.72</v>
      </c>
      <c r="O18" s="118">
        <f>O17-944.96</f>
        <v>0</v>
      </c>
    </row>
    <row r="19" spans="1:15" ht="25.5">
      <c r="A19" s="517" t="s">
        <v>674</v>
      </c>
      <c r="B19" s="117"/>
      <c r="C19" s="117">
        <v>32500</v>
      </c>
      <c r="D19" s="117"/>
      <c r="E19" s="117"/>
      <c r="F19" s="117">
        <f>B19+C19-E19</f>
        <v>32500</v>
      </c>
      <c r="G19" s="117"/>
      <c r="H19" s="117"/>
      <c r="I19" s="117"/>
      <c r="J19" s="117">
        <v>348.31</v>
      </c>
      <c r="K19" s="117">
        <f>J19</f>
        <v>348.31</v>
      </c>
      <c r="L19" s="117"/>
      <c r="M19" s="117">
        <v>3948.75</v>
      </c>
      <c r="O19" s="118">
        <f>M24-O20</f>
        <v>1080.83</v>
      </c>
    </row>
    <row r="20" spans="1:15" ht="25.5">
      <c r="A20" s="517" t="s">
        <v>675</v>
      </c>
      <c r="B20" s="117"/>
      <c r="C20" s="117">
        <f>[4]Sheet1!$I$49</f>
        <v>12269.629844000001</v>
      </c>
      <c r="D20" s="117">
        <f>[4]Sheet1!$E$67</f>
        <v>1093.3699999999999</v>
      </c>
      <c r="E20" s="117">
        <f>[4]Sheet1!$F$67</f>
        <v>421.31</v>
      </c>
      <c r="F20" s="117">
        <f>B20+C20-E20</f>
        <v>11848.319844000001</v>
      </c>
      <c r="G20" s="117"/>
      <c r="H20" s="117">
        <f>[4]Sheet1!$E$74</f>
        <v>3000</v>
      </c>
      <c r="I20" s="117"/>
      <c r="J20" s="117">
        <f>[4]Sheet1!$H$67</f>
        <v>551.16</v>
      </c>
      <c r="K20" s="117">
        <f>[4]Sheet1!$I$67</f>
        <v>312.79000000000002</v>
      </c>
      <c r="L20" s="117"/>
      <c r="M20" s="117">
        <f>[4]Sheet1!$H$74</f>
        <v>1409.45</v>
      </c>
      <c r="O20" s="118">
        <f>M19+M20</f>
        <v>5358.2</v>
      </c>
    </row>
    <row r="21" spans="1:15">
      <c r="A21" s="361" t="s">
        <v>162</v>
      </c>
      <c r="B21" s="58">
        <f>SUM(B12:B20)</f>
        <v>30068.02</v>
      </c>
      <c r="C21" s="58">
        <f t="shared" ref="C21:M21" si="1">SUM(C12:C20)</f>
        <v>44769.629844000003</v>
      </c>
      <c r="D21" s="58">
        <f t="shared" si="1"/>
        <v>9048.48</v>
      </c>
      <c r="E21" s="58">
        <f t="shared" si="1"/>
        <v>14834.289999999999</v>
      </c>
      <c r="F21" s="58">
        <f t="shared" si="1"/>
        <v>60003.359844000006</v>
      </c>
      <c r="G21" s="58">
        <f t="shared" si="1"/>
        <v>0</v>
      </c>
      <c r="H21" s="58">
        <f t="shared" si="1"/>
        <v>6042.21</v>
      </c>
      <c r="I21" s="58">
        <f t="shared" si="1"/>
        <v>0</v>
      </c>
      <c r="J21" s="58">
        <f t="shared" si="1"/>
        <v>3777.7</v>
      </c>
      <c r="K21" s="58">
        <f t="shared" si="1"/>
        <v>3632.31</v>
      </c>
      <c r="L21" s="58">
        <f t="shared" si="1"/>
        <v>0</v>
      </c>
      <c r="M21" s="58">
        <f t="shared" si="1"/>
        <v>6402.7</v>
      </c>
    </row>
    <row r="22" spans="1:15">
      <c r="A22" s="360" t="s">
        <v>163</v>
      </c>
      <c r="B22" s="362">
        <v>381.42</v>
      </c>
      <c r="C22" s="362">
        <v>13.38</v>
      </c>
      <c r="D22" s="362">
        <v>33.81</v>
      </c>
      <c r="E22" s="362"/>
      <c r="F22" s="363">
        <f t="shared" si="0"/>
        <v>394.8</v>
      </c>
      <c r="G22" s="362"/>
      <c r="H22" s="362">
        <v>33.81</v>
      </c>
      <c r="I22" s="362"/>
      <c r="J22" s="362">
        <v>35.700000000000003</v>
      </c>
      <c r="K22" s="362"/>
      <c r="L22" s="362"/>
      <c r="M22" s="362">
        <v>36.33</v>
      </c>
    </row>
    <row r="23" spans="1:15">
      <c r="A23" s="361" t="s">
        <v>164</v>
      </c>
      <c r="B23" s="58">
        <f>SUM(B22)</f>
        <v>381.42</v>
      </c>
      <c r="C23" s="58">
        <f t="shared" ref="C23:E23" si="2">SUM(C22)</f>
        <v>13.38</v>
      </c>
      <c r="D23" s="58">
        <f t="shared" si="2"/>
        <v>33.81</v>
      </c>
      <c r="E23" s="58">
        <f t="shared" si="2"/>
        <v>0</v>
      </c>
      <c r="F23" s="363">
        <f t="shared" si="0"/>
        <v>394.8</v>
      </c>
      <c r="G23" s="58">
        <f>SUM(G22)</f>
        <v>0</v>
      </c>
      <c r="H23" s="58">
        <f t="shared" ref="H23:M23" si="3">SUM(H22)</f>
        <v>33.81</v>
      </c>
      <c r="I23" s="58">
        <f t="shared" si="3"/>
        <v>0</v>
      </c>
      <c r="J23" s="58">
        <f t="shared" si="3"/>
        <v>35.700000000000003</v>
      </c>
      <c r="K23" s="58">
        <f t="shared" si="3"/>
        <v>0</v>
      </c>
      <c r="L23" s="58">
        <f t="shared" si="3"/>
        <v>0</v>
      </c>
      <c r="M23" s="58">
        <f t="shared" si="3"/>
        <v>36.33</v>
      </c>
    </row>
    <row r="24" spans="1:15">
      <c r="A24" s="365" t="s">
        <v>165</v>
      </c>
      <c r="B24" s="366">
        <f>B21+B23</f>
        <v>30449.439999999999</v>
      </c>
      <c r="C24" s="366">
        <f t="shared" ref="C24:M24" si="4">C21+C23</f>
        <v>44783.009844</v>
      </c>
      <c r="D24" s="366">
        <f t="shared" si="4"/>
        <v>9082.2899999999991</v>
      </c>
      <c r="E24" s="366">
        <f t="shared" si="4"/>
        <v>14834.289999999999</v>
      </c>
      <c r="F24" s="366">
        <f t="shared" si="4"/>
        <v>60398.159844000009</v>
      </c>
      <c r="G24" s="366">
        <f t="shared" si="4"/>
        <v>0</v>
      </c>
      <c r="H24" s="366">
        <f t="shared" si="4"/>
        <v>6076.02</v>
      </c>
      <c r="I24" s="366">
        <f t="shared" si="4"/>
        <v>0</v>
      </c>
      <c r="J24" s="366">
        <f t="shared" si="4"/>
        <v>3813.3999999999996</v>
      </c>
      <c r="K24" s="366">
        <f t="shared" si="4"/>
        <v>3632.31</v>
      </c>
      <c r="L24" s="366">
        <f t="shared" si="4"/>
        <v>0</v>
      </c>
      <c r="M24" s="366">
        <f t="shared" si="4"/>
        <v>6439.03</v>
      </c>
    </row>
  </sheetData>
  <mergeCells count="12">
    <mergeCell ref="K8:K10"/>
    <mergeCell ref="A1:M1"/>
    <mergeCell ref="A4:M4"/>
    <mergeCell ref="A5:M5"/>
    <mergeCell ref="L6:M6"/>
    <mergeCell ref="A7:H7"/>
    <mergeCell ref="I7:M7"/>
    <mergeCell ref="A8:A10"/>
    <mergeCell ref="C8:C10"/>
    <mergeCell ref="D8:D10"/>
    <mergeCell ref="F8:F10"/>
    <mergeCell ref="I8:I10"/>
  </mergeCells>
  <printOptions horizontalCentered="1"/>
  <pageMargins left="1.2" right="0.45" top="1" bottom="1" header="0.3" footer="0.3"/>
  <pageSetup scale="85" orientation="landscape" horizontalDpi="300" verticalDpi="300" r:id="rId1"/>
  <headerFooter>
    <oddFooter>&amp;C17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sqref="A1:E20"/>
    </sheetView>
  </sheetViews>
  <sheetFormatPr defaultRowHeight="15"/>
  <cols>
    <col min="1" max="1" width="5.5703125" customWidth="1"/>
    <col min="2" max="2" width="84" customWidth="1"/>
    <col min="3" max="3" width="12.28515625" customWidth="1"/>
    <col min="4" max="4" width="13" customWidth="1"/>
    <col min="5" max="5" width="12.28515625" customWidth="1"/>
  </cols>
  <sheetData>
    <row r="1" spans="1:5" ht="18.75">
      <c r="A1" s="615" t="s">
        <v>22</v>
      </c>
      <c r="B1" s="615"/>
      <c r="C1" s="615"/>
      <c r="D1" s="615"/>
      <c r="E1" s="615"/>
    </row>
    <row r="2" spans="1:5" ht="18.75">
      <c r="A2" s="411"/>
      <c r="B2" s="411"/>
      <c r="C2" s="411"/>
      <c r="D2" s="411"/>
      <c r="E2" s="411"/>
    </row>
    <row r="3" spans="1:5" ht="15.75">
      <c r="A3" s="616" t="s">
        <v>588</v>
      </c>
      <c r="B3" s="616"/>
      <c r="C3" s="616"/>
      <c r="D3" s="616"/>
      <c r="E3" s="616"/>
    </row>
    <row r="4" spans="1:5" ht="15.75">
      <c r="A4" s="412"/>
      <c r="B4" s="412"/>
      <c r="C4" s="412"/>
      <c r="D4" s="412"/>
      <c r="E4" s="412"/>
    </row>
    <row r="5" spans="1:5">
      <c r="A5" s="63"/>
      <c r="B5" s="63"/>
      <c r="C5" s="406"/>
      <c r="D5" s="407"/>
      <c r="E5" s="64" t="s">
        <v>537</v>
      </c>
    </row>
    <row r="6" spans="1:5" ht="25.5">
      <c r="A6" s="450" t="s">
        <v>176</v>
      </c>
      <c r="B6" s="450" t="s">
        <v>66</v>
      </c>
      <c r="C6" s="450" t="s">
        <v>501</v>
      </c>
      <c r="D6" s="450" t="s">
        <v>571</v>
      </c>
      <c r="E6" s="450" t="s">
        <v>603</v>
      </c>
    </row>
    <row r="7" spans="1:5">
      <c r="A7" s="617" t="s">
        <v>177</v>
      </c>
      <c r="B7" s="617"/>
      <c r="C7" s="464"/>
      <c r="D7" s="464"/>
      <c r="E7" s="464"/>
    </row>
    <row r="8" spans="1:5">
      <c r="A8" s="453"/>
      <c r="B8" s="65" t="s">
        <v>368</v>
      </c>
      <c r="C8" s="464"/>
      <c r="D8" s="464"/>
      <c r="E8" s="465"/>
    </row>
    <row r="9" spans="1:5" ht="25.5">
      <c r="A9" s="452">
        <v>1</v>
      </c>
      <c r="B9" s="66" t="s">
        <v>538</v>
      </c>
      <c r="C9" s="67">
        <v>0</v>
      </c>
      <c r="D9" s="235">
        <v>0</v>
      </c>
      <c r="E9" s="67">
        <v>1000</v>
      </c>
    </row>
    <row r="10" spans="1:5">
      <c r="A10" s="613">
        <v>2</v>
      </c>
      <c r="B10" s="66" t="s">
        <v>539</v>
      </c>
      <c r="C10" s="67">
        <v>532</v>
      </c>
      <c r="D10" s="67">
        <v>532</v>
      </c>
      <c r="E10" s="67">
        <v>532</v>
      </c>
    </row>
    <row r="11" spans="1:5">
      <c r="A11" s="614"/>
      <c r="B11" s="66" t="s">
        <v>540</v>
      </c>
      <c r="C11" s="67">
        <v>4788</v>
      </c>
      <c r="D11" s="67">
        <v>4788</v>
      </c>
      <c r="E11" s="67">
        <v>3000</v>
      </c>
    </row>
    <row r="12" spans="1:5">
      <c r="A12" s="452">
        <v>3</v>
      </c>
      <c r="B12" s="66" t="s">
        <v>541</v>
      </c>
      <c r="C12" s="67">
        <v>0</v>
      </c>
      <c r="D12" s="67">
        <v>0</v>
      </c>
      <c r="E12" s="67">
        <v>1000</v>
      </c>
    </row>
    <row r="13" spans="1:5">
      <c r="A13" s="452">
        <v>4</v>
      </c>
      <c r="B13" s="66" t="s">
        <v>178</v>
      </c>
      <c r="C13" s="235">
        <v>75</v>
      </c>
      <c r="D13" s="235">
        <v>75</v>
      </c>
      <c r="E13" s="235">
        <v>0</v>
      </c>
    </row>
    <row r="14" spans="1:5">
      <c r="A14" s="452">
        <v>5</v>
      </c>
      <c r="B14" s="466" t="s">
        <v>635</v>
      </c>
      <c r="C14" s="235"/>
      <c r="D14" s="235"/>
      <c r="E14" s="235">
        <v>468</v>
      </c>
    </row>
    <row r="15" spans="1:5">
      <c r="A15" s="452">
        <v>6</v>
      </c>
      <c r="B15" s="66" t="s">
        <v>636</v>
      </c>
      <c r="C15" s="67">
        <f>410+25-75</f>
        <v>360</v>
      </c>
      <c r="D15" s="67">
        <f>410+25-75</f>
        <v>360</v>
      </c>
      <c r="E15" s="67">
        <f>410+25-75</f>
        <v>360</v>
      </c>
    </row>
    <row r="16" spans="1:5">
      <c r="A16" s="452">
        <v>7</v>
      </c>
      <c r="B16" s="66" t="s">
        <v>637</v>
      </c>
      <c r="C16" s="67">
        <f>6.6+8.15</f>
        <v>14.75</v>
      </c>
      <c r="D16" s="67">
        <f>6.6+8.15</f>
        <v>14.75</v>
      </c>
      <c r="E16" s="67">
        <f>6.6+8.15</f>
        <v>14.75</v>
      </c>
    </row>
    <row r="17" spans="1:5">
      <c r="A17" s="452">
        <v>8</v>
      </c>
      <c r="B17" s="66" t="s">
        <v>638</v>
      </c>
      <c r="C17" s="67">
        <f>15+5</f>
        <v>20</v>
      </c>
      <c r="D17" s="67">
        <f>15+5</f>
        <v>20</v>
      </c>
      <c r="E17" s="67">
        <f>15+5</f>
        <v>20</v>
      </c>
    </row>
    <row r="18" spans="1:5" ht="25.5">
      <c r="A18" s="452">
        <v>9</v>
      </c>
      <c r="B18" s="66" t="s">
        <v>522</v>
      </c>
      <c r="C18" s="67">
        <v>90</v>
      </c>
      <c r="D18" s="67">
        <v>90</v>
      </c>
      <c r="E18" s="67">
        <v>90</v>
      </c>
    </row>
    <row r="19" spans="1:5">
      <c r="A19" s="452">
        <v>10</v>
      </c>
      <c r="B19" s="66" t="s">
        <v>519</v>
      </c>
      <c r="C19" s="67">
        <v>50</v>
      </c>
      <c r="D19" s="67">
        <v>50</v>
      </c>
      <c r="E19" s="67">
        <v>50</v>
      </c>
    </row>
    <row r="20" spans="1:5">
      <c r="A20" s="467"/>
      <c r="B20" s="73" t="s">
        <v>639</v>
      </c>
      <c r="C20" s="236">
        <f>SUM(C9:C19)</f>
        <v>5929.75</v>
      </c>
      <c r="D20" s="236">
        <f>SUM(D9:D19)</f>
        <v>5929.75</v>
      </c>
      <c r="E20" s="236">
        <f>SUM(E9:E19)</f>
        <v>6534.75</v>
      </c>
    </row>
  </sheetData>
  <mergeCells count="4">
    <mergeCell ref="A10:A11"/>
    <mergeCell ref="A1:E1"/>
    <mergeCell ref="A3:E3"/>
    <mergeCell ref="A7:B7"/>
  </mergeCells>
  <printOptions horizontalCentered="1"/>
  <pageMargins left="1.45" right="0.7" top="0.75" bottom="0.75" header="0.3" footer="0.3"/>
  <pageSetup scale="85" orientation="landscape" horizontalDpi="300" verticalDpi="300" r:id="rId1"/>
  <headerFooter>
    <oddFooter>&amp;C18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sqref="A1:F19"/>
    </sheetView>
  </sheetViews>
  <sheetFormatPr defaultRowHeight="15"/>
  <cols>
    <col min="1" max="1" width="4.5703125" customWidth="1"/>
    <col min="2" max="2" width="82.7109375" customWidth="1"/>
    <col min="3" max="3" width="9.140625" customWidth="1"/>
    <col min="4" max="4" width="10.5703125" customWidth="1"/>
    <col min="5" max="5" width="9" customWidth="1"/>
    <col min="6" max="6" width="10.7109375" customWidth="1"/>
  </cols>
  <sheetData>
    <row r="1" spans="1:6" ht="18.75" customHeight="1">
      <c r="A1" s="562" t="s">
        <v>175</v>
      </c>
      <c r="B1" s="562"/>
      <c r="C1" s="562"/>
      <c r="D1" s="562"/>
      <c r="E1" s="562"/>
      <c r="F1" s="557"/>
    </row>
    <row r="2" spans="1:6">
      <c r="A2" s="279"/>
      <c r="B2" s="279"/>
      <c r="C2" s="279"/>
      <c r="D2" s="279"/>
      <c r="E2" s="279"/>
      <c r="F2" s="278"/>
    </row>
    <row r="3" spans="1:6">
      <c r="A3" s="279"/>
      <c r="B3" s="279"/>
      <c r="C3" s="279"/>
      <c r="D3" s="279"/>
      <c r="E3" s="279"/>
      <c r="F3" s="278"/>
    </row>
    <row r="4" spans="1:6" ht="23.25" customHeight="1">
      <c r="A4" s="618" t="s">
        <v>589</v>
      </c>
      <c r="B4" s="618"/>
      <c r="C4" s="618"/>
      <c r="D4" s="618"/>
      <c r="E4" s="618"/>
      <c r="F4" s="618"/>
    </row>
    <row r="5" spans="1:6" ht="15" customHeight="1">
      <c r="A5" s="413"/>
      <c r="B5" s="413"/>
      <c r="C5" s="68"/>
      <c r="D5" s="69"/>
      <c r="E5" s="619" t="s">
        <v>640</v>
      </c>
      <c r="F5" s="619"/>
    </row>
    <row r="6" spans="1:6" ht="15" customHeight="1">
      <c r="A6" s="620" t="s">
        <v>179</v>
      </c>
      <c r="B6" s="620" t="s">
        <v>66</v>
      </c>
      <c r="C6" s="622" t="s">
        <v>444</v>
      </c>
      <c r="D6" s="622"/>
      <c r="E6" s="622" t="s">
        <v>587</v>
      </c>
      <c r="F6" s="622"/>
    </row>
    <row r="7" spans="1:6" ht="25.5">
      <c r="A7" s="621"/>
      <c r="B7" s="621"/>
      <c r="C7" s="70" t="s">
        <v>180</v>
      </c>
      <c r="D7" s="70" t="s">
        <v>181</v>
      </c>
      <c r="E7" s="70" t="s">
        <v>180</v>
      </c>
      <c r="F7" s="70" t="s">
        <v>181</v>
      </c>
    </row>
    <row r="8" spans="1:6" ht="25.5">
      <c r="A8" s="452">
        <v>1</v>
      </c>
      <c r="B8" s="66" t="s">
        <v>538</v>
      </c>
      <c r="C8" s="19">
        <v>0</v>
      </c>
      <c r="D8" s="19">
        <v>0</v>
      </c>
      <c r="E8" s="327">
        <v>1000</v>
      </c>
      <c r="F8" s="327">
        <v>1000</v>
      </c>
    </row>
    <row r="9" spans="1:6">
      <c r="A9" s="613">
        <v>2</v>
      </c>
      <c r="B9" s="66" t="s">
        <v>539</v>
      </c>
      <c r="C9" s="19">
        <v>532</v>
      </c>
      <c r="D9" s="19">
        <v>532</v>
      </c>
      <c r="E9" s="327">
        <v>532</v>
      </c>
      <c r="F9" s="327">
        <v>532</v>
      </c>
    </row>
    <row r="10" spans="1:6">
      <c r="A10" s="614"/>
      <c r="B10" s="66" t="s">
        <v>540</v>
      </c>
      <c r="C10" s="19">
        <v>4788</v>
      </c>
      <c r="D10" s="19">
        <v>4788</v>
      </c>
      <c r="E10" s="327">
        <v>3000</v>
      </c>
      <c r="F10" s="327">
        <v>3000</v>
      </c>
    </row>
    <row r="11" spans="1:6">
      <c r="A11" s="452">
        <v>3</v>
      </c>
      <c r="B11" s="66" t="s">
        <v>541</v>
      </c>
      <c r="C11" s="19">
        <v>0</v>
      </c>
      <c r="D11" s="19">
        <v>0</v>
      </c>
      <c r="E11" s="327">
        <v>1000</v>
      </c>
      <c r="F11" s="327">
        <v>1000</v>
      </c>
    </row>
    <row r="12" spans="1:6">
      <c r="A12" s="452">
        <v>4</v>
      </c>
      <c r="B12" s="66" t="s">
        <v>178</v>
      </c>
      <c r="C12" s="327">
        <v>75</v>
      </c>
      <c r="D12" s="19">
        <v>75</v>
      </c>
      <c r="E12" s="327">
        <v>0</v>
      </c>
      <c r="F12" s="327">
        <v>0</v>
      </c>
    </row>
    <row r="13" spans="1:6">
      <c r="A13" s="452">
        <v>5</v>
      </c>
      <c r="B13" s="466" t="s">
        <v>635</v>
      </c>
      <c r="C13" s="235"/>
      <c r="D13" s="235"/>
      <c r="E13" s="235">
        <v>468</v>
      </c>
      <c r="F13" s="235">
        <v>468</v>
      </c>
    </row>
    <row r="14" spans="1:6">
      <c r="A14" s="452">
        <v>6</v>
      </c>
      <c r="B14" s="66" t="s">
        <v>636</v>
      </c>
      <c r="C14" s="67">
        <f>410+25-75</f>
        <v>360</v>
      </c>
      <c r="D14" s="67">
        <f>410+25-75</f>
        <v>360</v>
      </c>
      <c r="E14" s="67">
        <f>410+25-75</f>
        <v>360</v>
      </c>
      <c r="F14" s="67">
        <f>410+25-75</f>
        <v>360</v>
      </c>
    </row>
    <row r="15" spans="1:6">
      <c r="A15" s="452">
        <v>7</v>
      </c>
      <c r="B15" s="66" t="s">
        <v>637</v>
      </c>
      <c r="C15" s="67">
        <f>6.6+8.15</f>
        <v>14.75</v>
      </c>
      <c r="D15" s="67">
        <f>6.6+8.15</f>
        <v>14.75</v>
      </c>
      <c r="E15" s="67">
        <f>6.6+8.15</f>
        <v>14.75</v>
      </c>
      <c r="F15" s="67">
        <f>6.6+8.15</f>
        <v>14.75</v>
      </c>
    </row>
    <row r="16" spans="1:6">
      <c r="A16" s="452">
        <v>8</v>
      </c>
      <c r="B16" s="66" t="s">
        <v>638</v>
      </c>
      <c r="C16" s="67">
        <f>15+5</f>
        <v>20</v>
      </c>
      <c r="D16" s="67">
        <f>15+5</f>
        <v>20</v>
      </c>
      <c r="E16" s="67">
        <f>15+5</f>
        <v>20</v>
      </c>
      <c r="F16" s="67">
        <f>15+5</f>
        <v>20</v>
      </c>
    </row>
    <row r="17" spans="1:6" ht="25.5">
      <c r="A17" s="452">
        <v>9</v>
      </c>
      <c r="B17" s="66" t="s">
        <v>522</v>
      </c>
      <c r="C17" s="67">
        <v>90</v>
      </c>
      <c r="D17" s="67">
        <v>90</v>
      </c>
      <c r="E17" s="67">
        <v>90</v>
      </c>
      <c r="F17" s="67">
        <v>90</v>
      </c>
    </row>
    <row r="18" spans="1:6">
      <c r="A18" s="452">
        <v>10</v>
      </c>
      <c r="B18" s="66" t="s">
        <v>519</v>
      </c>
      <c r="C18" s="67">
        <v>50</v>
      </c>
      <c r="D18" s="67">
        <v>50</v>
      </c>
      <c r="E18" s="67">
        <v>50</v>
      </c>
      <c r="F18" s="67">
        <v>50</v>
      </c>
    </row>
    <row r="19" spans="1:6">
      <c r="A19" s="452"/>
      <c r="B19" s="73" t="s">
        <v>639</v>
      </c>
      <c r="C19" s="414">
        <f>SUM(C8:C18)</f>
        <v>5929.75</v>
      </c>
      <c r="D19" s="414">
        <f>SUM(D8:D18)</f>
        <v>5929.75</v>
      </c>
      <c r="E19" s="414">
        <f>SUM(E8:E18)</f>
        <v>6534.75</v>
      </c>
      <c r="F19" s="414">
        <f>SUM(F8:F18)</f>
        <v>6534.75</v>
      </c>
    </row>
  </sheetData>
  <mergeCells count="8">
    <mergeCell ref="A9:A10"/>
    <mergeCell ref="A1:F1"/>
    <mergeCell ref="A4:F4"/>
    <mergeCell ref="E5:F5"/>
    <mergeCell ref="A6:A7"/>
    <mergeCell ref="B6:B7"/>
    <mergeCell ref="C6:D6"/>
    <mergeCell ref="E6:F6"/>
  </mergeCells>
  <printOptions horizontalCentered="1"/>
  <pageMargins left="1.45" right="0.45" top="0.75" bottom="0.75" header="0.3" footer="0.3"/>
  <pageSetup scale="90" orientation="landscape" horizontalDpi="300" verticalDpi="300" r:id="rId1"/>
  <headerFooter>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G8" sqref="G8:M23"/>
    </sheetView>
  </sheetViews>
  <sheetFormatPr defaultRowHeight="15"/>
  <cols>
    <col min="1" max="1" width="9.42578125" bestFit="1" customWidth="1"/>
    <col min="2" max="2" width="46.7109375" customWidth="1"/>
    <col min="3" max="3" width="13.42578125" customWidth="1"/>
    <col min="4" max="4" width="15.5703125" customWidth="1"/>
    <col min="5" max="5" width="14" customWidth="1"/>
    <col min="6" max="6" width="13.85546875" customWidth="1"/>
    <col min="7" max="8" width="9.85546875" bestFit="1" customWidth="1"/>
    <col min="9" max="9" width="9.42578125" bestFit="1" customWidth="1"/>
  </cols>
  <sheetData>
    <row r="1" spans="1:10" ht="15.75">
      <c r="A1" s="624" t="s">
        <v>22</v>
      </c>
      <c r="B1" s="624"/>
      <c r="C1" s="624"/>
      <c r="D1" s="624"/>
      <c r="E1" s="624"/>
      <c r="F1" s="624"/>
    </row>
    <row r="2" spans="1:10" ht="15.75">
      <c r="A2" s="171"/>
      <c r="B2" s="171"/>
      <c r="C2" s="171"/>
      <c r="D2" s="171"/>
      <c r="E2" s="171"/>
      <c r="F2" s="171"/>
    </row>
    <row r="4" spans="1:10">
      <c r="A4" s="625" t="s">
        <v>590</v>
      </c>
      <c r="B4" s="625"/>
      <c r="C4" s="625"/>
      <c r="D4" s="625"/>
      <c r="E4" s="625"/>
      <c r="F4" s="626"/>
    </row>
    <row r="5" spans="1:10">
      <c r="A5" s="159"/>
      <c r="B5" s="159"/>
      <c r="C5" s="159"/>
      <c r="D5" s="159"/>
      <c r="E5" s="627" t="s">
        <v>314</v>
      </c>
      <c r="F5" s="627"/>
    </row>
    <row r="6" spans="1:10" ht="36" customHeight="1">
      <c r="A6" s="32" t="s">
        <v>310</v>
      </c>
      <c r="B6" s="32" t="s">
        <v>311</v>
      </c>
      <c r="C6" s="223" t="s">
        <v>437</v>
      </c>
      <c r="D6" s="223" t="s">
        <v>438</v>
      </c>
      <c r="E6" s="32" t="s">
        <v>312</v>
      </c>
      <c r="F6" s="228" t="s">
        <v>14</v>
      </c>
    </row>
    <row r="7" spans="1:10">
      <c r="A7" s="623" t="s">
        <v>313</v>
      </c>
      <c r="B7" s="623"/>
      <c r="C7" s="623"/>
      <c r="D7" s="623"/>
      <c r="E7" s="623"/>
      <c r="F7" s="623"/>
    </row>
    <row r="8" spans="1:10">
      <c r="A8" s="158">
        <v>1</v>
      </c>
      <c r="B8" s="195" t="s">
        <v>385</v>
      </c>
      <c r="C8" s="302">
        <v>87.36</v>
      </c>
      <c r="D8" s="302">
        <v>3146.25</v>
      </c>
      <c r="E8" s="302">
        <v>1348.39</v>
      </c>
      <c r="F8" s="303">
        <f>SUM(C8:E8)</f>
        <v>4582</v>
      </c>
      <c r="G8" s="118"/>
      <c r="H8" s="118"/>
      <c r="I8" s="118"/>
      <c r="J8" s="118"/>
    </row>
    <row r="9" spans="1:10">
      <c r="A9" s="158">
        <v>2</v>
      </c>
      <c r="B9" s="195" t="s">
        <v>631</v>
      </c>
      <c r="C9" s="302">
        <v>13.84</v>
      </c>
      <c r="D9" s="302">
        <v>1017.91</v>
      </c>
      <c r="E9" s="302">
        <v>436.25</v>
      </c>
      <c r="F9" s="303">
        <f t="shared" ref="F9:F10" si="0">SUM(C9:E9)</f>
        <v>1468</v>
      </c>
      <c r="G9" s="118"/>
      <c r="H9" s="118"/>
      <c r="I9" s="118"/>
      <c r="J9" s="118"/>
    </row>
    <row r="10" spans="1:10">
      <c r="A10" s="158">
        <v>3</v>
      </c>
      <c r="B10" s="195" t="s">
        <v>426</v>
      </c>
      <c r="C10" s="302">
        <v>60.57</v>
      </c>
      <c r="D10" s="302">
        <v>4524.82</v>
      </c>
      <c r="E10" s="302">
        <v>1939.21</v>
      </c>
      <c r="F10" s="303">
        <f t="shared" si="0"/>
        <v>6524.5999999999995</v>
      </c>
      <c r="G10" s="118"/>
      <c r="H10" s="118"/>
      <c r="I10" s="118"/>
      <c r="J10" s="118"/>
    </row>
    <row r="11" spans="1:10">
      <c r="A11" s="158">
        <v>4</v>
      </c>
      <c r="B11" s="195" t="s">
        <v>435</v>
      </c>
      <c r="C11" s="302">
        <v>32.82</v>
      </c>
      <c r="D11" s="302">
        <v>3084.52</v>
      </c>
      <c r="E11" s="302">
        <v>1321.94</v>
      </c>
      <c r="F11" s="303">
        <f t="shared" ref="F11:F18" si="1">SUM(C11:E11)</f>
        <v>4439.2800000000007</v>
      </c>
      <c r="G11" s="118"/>
      <c r="H11" s="118"/>
      <c r="I11" s="118"/>
      <c r="J11" s="118"/>
    </row>
    <row r="12" spans="1:10">
      <c r="A12" s="158">
        <v>5</v>
      </c>
      <c r="B12" s="195" t="s">
        <v>531</v>
      </c>
      <c r="C12" s="302">
        <v>51.74</v>
      </c>
      <c r="D12" s="302">
        <v>3973.75</v>
      </c>
      <c r="E12" s="302">
        <v>1703.03</v>
      </c>
      <c r="F12" s="303">
        <f t="shared" si="1"/>
        <v>5728.5199999999995</v>
      </c>
      <c r="G12" s="118"/>
      <c r="H12" s="118"/>
      <c r="I12" s="118"/>
      <c r="J12" s="118"/>
    </row>
    <row r="13" spans="1:10">
      <c r="A13" s="158">
        <v>6</v>
      </c>
      <c r="B13" s="195" t="s">
        <v>427</v>
      </c>
      <c r="C13" s="302">
        <v>63.4</v>
      </c>
      <c r="D13" s="302">
        <v>6864.05</v>
      </c>
      <c r="E13" s="302">
        <v>2941.73</v>
      </c>
      <c r="F13" s="303">
        <f t="shared" si="1"/>
        <v>9869.18</v>
      </c>
      <c r="G13" s="118"/>
      <c r="H13" s="118"/>
      <c r="I13" s="118"/>
      <c r="J13" s="118"/>
    </row>
    <row r="14" spans="1:10">
      <c r="A14" s="158">
        <v>7</v>
      </c>
      <c r="B14" s="399" t="s">
        <v>532</v>
      </c>
      <c r="C14" s="302">
        <v>59.46</v>
      </c>
      <c r="D14" s="302">
        <v>6365.67</v>
      </c>
      <c r="E14" s="302">
        <v>2728.15</v>
      </c>
      <c r="F14" s="303">
        <f t="shared" si="1"/>
        <v>9153.2800000000007</v>
      </c>
      <c r="G14" s="118"/>
      <c r="H14" s="118"/>
      <c r="I14" s="118"/>
      <c r="J14" s="118"/>
    </row>
    <row r="15" spans="1:10">
      <c r="A15" s="158">
        <v>8</v>
      </c>
      <c r="B15" s="399" t="s">
        <v>533</v>
      </c>
      <c r="C15" s="302">
        <v>12.93</v>
      </c>
      <c r="D15" s="302">
        <v>53.95</v>
      </c>
      <c r="E15" s="302">
        <v>23.12</v>
      </c>
      <c r="F15" s="303">
        <f t="shared" si="1"/>
        <v>90</v>
      </c>
      <c r="G15" s="118"/>
      <c r="H15" s="118"/>
      <c r="I15" s="118"/>
      <c r="J15" s="118"/>
    </row>
    <row r="16" spans="1:10">
      <c r="A16" s="158">
        <v>9</v>
      </c>
      <c r="B16" s="399" t="s">
        <v>534</v>
      </c>
      <c r="C16" s="302">
        <v>9.57</v>
      </c>
      <c r="D16" s="302">
        <v>68.52</v>
      </c>
      <c r="E16" s="302">
        <v>29.37</v>
      </c>
      <c r="F16" s="303">
        <f t="shared" si="1"/>
        <v>107.46000000000001</v>
      </c>
      <c r="G16" s="118"/>
      <c r="H16" s="118"/>
      <c r="I16" s="118"/>
      <c r="J16" s="118"/>
    </row>
    <row r="17" spans="1:10">
      <c r="A17" s="158">
        <v>10</v>
      </c>
      <c r="B17" s="399" t="s">
        <v>535</v>
      </c>
      <c r="C17" s="302">
        <v>6.81</v>
      </c>
      <c r="D17" s="302">
        <v>34.659999999999997</v>
      </c>
      <c r="E17" s="302">
        <v>14.86</v>
      </c>
      <c r="F17" s="303">
        <f t="shared" si="1"/>
        <v>56.33</v>
      </c>
      <c r="G17" s="118"/>
      <c r="H17" s="118"/>
      <c r="I17" s="118"/>
      <c r="J17" s="118"/>
    </row>
    <row r="18" spans="1:10">
      <c r="A18" s="158">
        <v>11</v>
      </c>
      <c r="B18" s="399" t="s">
        <v>536</v>
      </c>
      <c r="C18" s="302">
        <v>8.7100000000000009</v>
      </c>
      <c r="D18" s="302">
        <v>326.3</v>
      </c>
      <c r="E18" s="302">
        <v>139.84</v>
      </c>
      <c r="F18" s="303">
        <f t="shared" si="1"/>
        <v>474.85</v>
      </c>
      <c r="G18" s="118"/>
      <c r="H18" s="118"/>
      <c r="I18" s="118"/>
      <c r="J18" s="118"/>
    </row>
    <row r="19" spans="1:10">
      <c r="A19" s="4"/>
      <c r="B19" s="32" t="s">
        <v>14</v>
      </c>
      <c r="C19" s="290">
        <v>407.21</v>
      </c>
      <c r="D19" s="290">
        <f t="shared" ref="D19:E19" si="2">SUM(D8:D18)</f>
        <v>29460.400000000001</v>
      </c>
      <c r="E19" s="290">
        <f t="shared" si="2"/>
        <v>12625.890000000003</v>
      </c>
      <c r="F19" s="290">
        <v>42493.5</v>
      </c>
      <c r="G19" s="118"/>
      <c r="H19" s="118"/>
      <c r="I19" s="118"/>
      <c r="J19" s="118"/>
    </row>
    <row r="23" spans="1:10">
      <c r="C23" s="118"/>
    </row>
  </sheetData>
  <mergeCells count="4">
    <mergeCell ref="A7:F7"/>
    <mergeCell ref="A1:F1"/>
    <mergeCell ref="A4:F4"/>
    <mergeCell ref="E5:F5"/>
  </mergeCells>
  <printOptions horizontalCentered="1"/>
  <pageMargins left="1.2" right="0.7" top="1.5" bottom="1" header="0.3" footer="0.3"/>
  <pageSetup orientation="landscape" horizontalDpi="300" verticalDpi="300" r:id="rId1"/>
  <headerFooter>
    <oddFooter>&amp;C20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15" workbookViewId="0">
      <selection activeCell="I32" sqref="I32"/>
    </sheetView>
  </sheetViews>
  <sheetFormatPr defaultRowHeight="15"/>
  <cols>
    <col min="1" max="1" width="102.7109375" customWidth="1"/>
    <col min="2" max="2" width="11.140625" customWidth="1"/>
    <col min="3" max="3" width="14" customWidth="1"/>
  </cols>
  <sheetData>
    <row r="1" spans="1:3" ht="25.5" customHeight="1">
      <c r="A1" s="537" t="s">
        <v>301</v>
      </c>
      <c r="B1" s="538"/>
      <c r="C1" s="538"/>
    </row>
    <row r="2" spans="1:3" ht="28.5" customHeight="1">
      <c r="A2" s="532" t="s">
        <v>298</v>
      </c>
      <c r="B2" s="533"/>
    </row>
    <row r="3" spans="1:3">
      <c r="A3" s="534" t="s">
        <v>556</v>
      </c>
      <c r="B3" s="535"/>
    </row>
    <row r="4" spans="1:3">
      <c r="A4" s="141"/>
      <c r="B4" s="135"/>
    </row>
    <row r="5" spans="1:3">
      <c r="A5" s="536" t="s">
        <v>557</v>
      </c>
      <c r="B5" s="535"/>
    </row>
    <row r="6" spans="1:3" ht="18">
      <c r="A6" s="239"/>
      <c r="B6" s="238"/>
      <c r="C6" s="142" t="s">
        <v>302</v>
      </c>
    </row>
    <row r="7" spans="1:3">
      <c r="A7" s="157" t="s">
        <v>303</v>
      </c>
    </row>
    <row r="8" spans="1:3">
      <c r="A8" s="157" t="s">
        <v>693</v>
      </c>
    </row>
    <row r="9" spans="1:3" ht="18" customHeight="1">
      <c r="A9" s="521" t="s">
        <v>627</v>
      </c>
      <c r="B9" s="150" t="s">
        <v>299</v>
      </c>
      <c r="C9" s="446">
        <v>1000</v>
      </c>
    </row>
    <row r="10" spans="1:3">
      <c r="A10" s="408" t="s">
        <v>623</v>
      </c>
      <c r="B10" s="150" t="s">
        <v>299</v>
      </c>
      <c r="C10" s="409">
        <v>532</v>
      </c>
    </row>
    <row r="11" spans="1:3">
      <c r="A11" s="408" t="s">
        <v>624</v>
      </c>
      <c r="B11" s="150" t="s">
        <v>299</v>
      </c>
      <c r="C11" s="409">
        <v>3000</v>
      </c>
    </row>
    <row r="12" spans="1:3">
      <c r="A12" s="408" t="s">
        <v>625</v>
      </c>
      <c r="B12" s="150" t="s">
        <v>299</v>
      </c>
      <c r="C12" s="409">
        <v>1000</v>
      </c>
    </row>
    <row r="13" spans="1:3">
      <c r="A13" s="144" t="s">
        <v>626</v>
      </c>
      <c r="B13" s="150" t="s">
        <v>299</v>
      </c>
      <c r="C13" s="151">
        <v>468</v>
      </c>
    </row>
    <row r="14" spans="1:3" ht="15" customHeight="1">
      <c r="A14" s="245" t="s">
        <v>694</v>
      </c>
      <c r="B14" s="150" t="s">
        <v>299</v>
      </c>
      <c r="C14" s="151">
        <v>360</v>
      </c>
    </row>
    <row r="15" spans="1:3" ht="15" customHeight="1">
      <c r="A15" s="144" t="s">
        <v>695</v>
      </c>
      <c r="B15" s="150" t="s">
        <v>299</v>
      </c>
      <c r="C15" s="151">
        <v>14.75</v>
      </c>
    </row>
    <row r="16" spans="1:3" ht="15" customHeight="1">
      <c r="A16" s="144" t="s">
        <v>696</v>
      </c>
      <c r="B16" s="150" t="s">
        <v>299</v>
      </c>
      <c r="C16" s="151">
        <v>20</v>
      </c>
    </row>
    <row r="17" spans="1:9" ht="18.75" customHeight="1">
      <c r="A17" s="144" t="s">
        <v>697</v>
      </c>
      <c r="B17" s="150" t="s">
        <v>299</v>
      </c>
      <c r="C17" s="151">
        <v>90</v>
      </c>
    </row>
    <row r="18" spans="1:9" ht="15" customHeight="1">
      <c r="A18" s="144" t="s">
        <v>698</v>
      </c>
      <c r="B18" s="150" t="s">
        <v>299</v>
      </c>
      <c r="C18" s="151">
        <v>50</v>
      </c>
    </row>
    <row r="19" spans="1:9">
      <c r="A19" s="145" t="s">
        <v>93</v>
      </c>
      <c r="B19" s="148" t="s">
        <v>299</v>
      </c>
      <c r="C19" s="146">
        <f>SUM(C9:C18)</f>
        <v>6534.75</v>
      </c>
      <c r="I19">
        <f>653</f>
        <v>653</v>
      </c>
    </row>
    <row r="20" spans="1:9">
      <c r="A20" s="147" t="s">
        <v>300</v>
      </c>
      <c r="B20" s="149"/>
      <c r="C20" s="143"/>
    </row>
    <row r="21" spans="1:9">
      <c r="A21" s="157" t="s">
        <v>303</v>
      </c>
    </row>
    <row r="22" spans="1:9">
      <c r="A22" s="157" t="s">
        <v>704</v>
      </c>
    </row>
    <row r="23" spans="1:9" ht="30">
      <c r="A23" s="445" t="s">
        <v>677</v>
      </c>
      <c r="B23" s="150" t="s">
        <v>299</v>
      </c>
      <c r="C23" s="446">
        <v>1000</v>
      </c>
      <c r="D23" s="118"/>
    </row>
    <row r="24" spans="1:9">
      <c r="A24" s="408" t="s">
        <v>623</v>
      </c>
      <c r="B24" s="150" t="s">
        <v>299</v>
      </c>
      <c r="C24" s="409">
        <v>532</v>
      </c>
    </row>
    <row r="25" spans="1:9">
      <c r="A25" s="408" t="s">
        <v>624</v>
      </c>
      <c r="B25" s="150" t="s">
        <v>299</v>
      </c>
      <c r="C25" s="409">
        <v>3000</v>
      </c>
      <c r="D25" s="118"/>
    </row>
    <row r="26" spans="1:9">
      <c r="A26" s="408" t="s">
        <v>625</v>
      </c>
      <c r="B26" s="150" t="s">
        <v>299</v>
      </c>
      <c r="C26" s="409">
        <v>1000</v>
      </c>
      <c r="D26" s="118"/>
    </row>
    <row r="27" spans="1:9">
      <c r="A27" s="144" t="s">
        <v>634</v>
      </c>
      <c r="B27" s="150" t="s">
        <v>299</v>
      </c>
      <c r="C27" s="151">
        <v>468</v>
      </c>
      <c r="D27" s="118"/>
    </row>
    <row r="28" spans="1:9">
      <c r="A28" s="245" t="s">
        <v>699</v>
      </c>
      <c r="B28" s="150" t="s">
        <v>299</v>
      </c>
      <c r="C28" s="151">
        <v>360</v>
      </c>
    </row>
    <row r="29" spans="1:9">
      <c r="A29" s="144" t="s">
        <v>700</v>
      </c>
      <c r="B29" s="150" t="s">
        <v>299</v>
      </c>
      <c r="C29" s="151">
        <v>14.75</v>
      </c>
      <c r="E29" s="118">
        <f>C28+C29+C30</f>
        <v>394.75</v>
      </c>
    </row>
    <row r="30" spans="1:9" ht="17.25" customHeight="1">
      <c r="A30" s="144" t="s">
        <v>701</v>
      </c>
      <c r="B30" s="150" t="s">
        <v>299</v>
      </c>
      <c r="C30" s="151">
        <v>20</v>
      </c>
    </row>
    <row r="31" spans="1:9" ht="30">
      <c r="A31" s="144" t="s">
        <v>702</v>
      </c>
      <c r="B31" s="150" t="s">
        <v>299</v>
      </c>
      <c r="C31" s="151">
        <v>90</v>
      </c>
    </row>
    <row r="32" spans="1:9">
      <c r="A32" s="144" t="s">
        <v>703</v>
      </c>
      <c r="B32" s="150" t="s">
        <v>299</v>
      </c>
      <c r="C32" s="151">
        <v>50</v>
      </c>
    </row>
    <row r="33" spans="1:3">
      <c r="A33" s="145" t="s">
        <v>93</v>
      </c>
      <c r="B33" s="148" t="s">
        <v>299</v>
      </c>
      <c r="C33" s="146">
        <f>SUM(C23:C32)</f>
        <v>6534.75</v>
      </c>
    </row>
  </sheetData>
  <mergeCells count="4">
    <mergeCell ref="A2:B2"/>
    <mergeCell ref="A3:B3"/>
    <mergeCell ref="A5:B5"/>
    <mergeCell ref="A1:C1"/>
  </mergeCells>
  <printOptions horizontalCentered="1" verticalCentered="1"/>
  <pageMargins left="1.2" right="0.7" top="0.5" bottom="0.5" header="0.3" footer="0.3"/>
  <pageSetup scale="90" orientation="landscape" horizontalDpi="300" verticalDpi="300" r:id="rId1"/>
  <headerFooter>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opLeftCell="A7" workbookViewId="0">
      <selection sqref="A1:H17"/>
    </sheetView>
  </sheetViews>
  <sheetFormatPr defaultRowHeight="15"/>
  <cols>
    <col min="1" max="1" width="5.42578125" customWidth="1"/>
    <col min="2" max="2" width="40" customWidth="1"/>
    <col min="3" max="3" width="8.5703125" customWidth="1"/>
    <col min="4" max="4" width="11.7109375" customWidth="1"/>
    <col min="5" max="5" width="12.7109375" customWidth="1"/>
    <col min="6" max="6" width="12.42578125" customWidth="1"/>
    <col min="7" max="7" width="13.28515625" customWidth="1"/>
    <col min="8" max="8" width="10.28515625" customWidth="1"/>
  </cols>
  <sheetData>
    <row r="1" spans="1:8" ht="18.75" customHeight="1">
      <c r="A1" s="562" t="s">
        <v>175</v>
      </c>
      <c r="B1" s="562"/>
      <c r="C1" s="562"/>
      <c r="D1" s="562"/>
      <c r="E1" s="562"/>
      <c r="F1" s="557"/>
      <c r="G1" s="557"/>
      <c r="H1" s="557"/>
    </row>
    <row r="2" spans="1:8">
      <c r="A2" s="279"/>
      <c r="B2" s="279"/>
      <c r="C2" s="279"/>
      <c r="D2" s="279"/>
      <c r="E2" s="279"/>
      <c r="F2" s="278"/>
      <c r="G2" s="278"/>
      <c r="H2" s="278"/>
    </row>
    <row r="3" spans="1:8">
      <c r="A3" s="631" t="s">
        <v>591</v>
      </c>
      <c r="B3" s="631"/>
      <c r="C3" s="631"/>
      <c r="D3" s="631"/>
      <c r="E3" s="631"/>
      <c r="F3" s="631"/>
      <c r="G3" s="631"/>
      <c r="H3" s="631"/>
    </row>
    <row r="4" spans="1:8">
      <c r="A4" s="631"/>
      <c r="B4" s="631"/>
      <c r="C4" s="631"/>
      <c r="D4" s="631"/>
      <c r="E4" s="631"/>
      <c r="F4" s="631"/>
      <c r="G4" s="631"/>
      <c r="H4" s="631"/>
    </row>
    <row r="5" spans="1:8">
      <c r="A5" s="71"/>
      <c r="B5" s="72"/>
      <c r="C5" s="72"/>
      <c r="D5" s="72"/>
      <c r="E5" s="72"/>
      <c r="F5" s="72"/>
      <c r="G5" s="632" t="s">
        <v>643</v>
      </c>
      <c r="H5" s="632"/>
    </row>
    <row r="6" spans="1:8" ht="15" customHeight="1">
      <c r="A6" s="633" t="s">
        <v>183</v>
      </c>
      <c r="B6" s="634" t="s">
        <v>184</v>
      </c>
      <c r="C6" s="633" t="s">
        <v>542</v>
      </c>
      <c r="D6" s="633" t="s">
        <v>185</v>
      </c>
      <c r="E6" s="633"/>
      <c r="F6" s="633"/>
      <c r="G6" s="633" t="s">
        <v>595</v>
      </c>
      <c r="H6" s="633" t="s">
        <v>186</v>
      </c>
    </row>
    <row r="7" spans="1:8" ht="51.75" customHeight="1">
      <c r="A7" s="633"/>
      <c r="B7" s="634"/>
      <c r="C7" s="633"/>
      <c r="D7" s="454" t="s">
        <v>592</v>
      </c>
      <c r="E7" s="454" t="s">
        <v>593</v>
      </c>
      <c r="F7" s="454" t="s">
        <v>594</v>
      </c>
      <c r="G7" s="633"/>
      <c r="H7" s="633"/>
    </row>
    <row r="8" spans="1:8">
      <c r="A8" s="416">
        <v>1</v>
      </c>
      <c r="B8" s="66" t="s">
        <v>178</v>
      </c>
      <c r="C8" s="417">
        <v>75</v>
      </c>
      <c r="D8" s="415">
        <v>0</v>
      </c>
      <c r="E8" s="415">
        <v>0</v>
      </c>
      <c r="F8" s="415">
        <v>0</v>
      </c>
      <c r="G8" s="415">
        <f t="shared" ref="G8:G15" si="0">D8+E8+F8</f>
        <v>0</v>
      </c>
      <c r="H8" s="628" t="s">
        <v>641</v>
      </c>
    </row>
    <row r="9" spans="1:8" ht="38.25">
      <c r="A9" s="416">
        <v>2</v>
      </c>
      <c r="B9" s="66" t="s">
        <v>538</v>
      </c>
      <c r="C9" s="417">
        <v>0</v>
      </c>
      <c r="D9" s="415">
        <v>0</v>
      </c>
      <c r="E9" s="415">
        <v>0</v>
      </c>
      <c r="F9" s="415">
        <v>0</v>
      </c>
      <c r="G9" s="415">
        <f t="shared" si="0"/>
        <v>0</v>
      </c>
      <c r="H9" s="629"/>
    </row>
    <row r="10" spans="1:8" ht="53.25" customHeight="1">
      <c r="A10" s="416">
        <v>3</v>
      </c>
      <c r="B10" s="66" t="s">
        <v>636</v>
      </c>
      <c r="C10" s="417">
        <f>410+25-75</f>
        <v>360</v>
      </c>
      <c r="D10" s="415">
        <v>0</v>
      </c>
      <c r="E10" s="415">
        <v>0</v>
      </c>
      <c r="F10" s="415">
        <v>0</v>
      </c>
      <c r="G10" s="415">
        <f t="shared" si="0"/>
        <v>0</v>
      </c>
      <c r="H10" s="629"/>
    </row>
    <row r="11" spans="1:8" ht="30" customHeight="1">
      <c r="A11" s="416">
        <v>4</v>
      </c>
      <c r="B11" s="66" t="s">
        <v>637</v>
      </c>
      <c r="C11" s="417">
        <f>6.6+8.15</f>
        <v>14.75</v>
      </c>
      <c r="D11" s="415">
        <v>0</v>
      </c>
      <c r="E11" s="415">
        <v>0</v>
      </c>
      <c r="F11" s="415">
        <v>0</v>
      </c>
      <c r="G11" s="415">
        <f t="shared" si="0"/>
        <v>0</v>
      </c>
      <c r="H11" s="629"/>
    </row>
    <row r="12" spans="1:8" ht="25.5">
      <c r="A12" s="416">
        <v>5</v>
      </c>
      <c r="B12" s="66" t="s">
        <v>638</v>
      </c>
      <c r="C12" s="417">
        <f>15+5</f>
        <v>20</v>
      </c>
      <c r="D12" s="415">
        <v>0</v>
      </c>
      <c r="E12" s="415">
        <v>0</v>
      </c>
      <c r="F12" s="415">
        <v>0</v>
      </c>
      <c r="G12" s="415">
        <f t="shared" si="0"/>
        <v>0</v>
      </c>
      <c r="H12" s="629"/>
    </row>
    <row r="13" spans="1:8" ht="29.25" customHeight="1">
      <c r="A13" s="416">
        <v>6</v>
      </c>
      <c r="B13" s="66" t="s">
        <v>522</v>
      </c>
      <c r="C13" s="417">
        <v>90</v>
      </c>
      <c r="D13" s="415">
        <v>0</v>
      </c>
      <c r="E13" s="415">
        <v>0</v>
      </c>
      <c r="F13" s="415">
        <v>0</v>
      </c>
      <c r="G13" s="415">
        <f t="shared" si="0"/>
        <v>0</v>
      </c>
      <c r="H13" s="629"/>
    </row>
    <row r="14" spans="1:8" ht="31.5" customHeight="1">
      <c r="A14" s="416">
        <v>7</v>
      </c>
      <c r="B14" s="66" t="s">
        <v>519</v>
      </c>
      <c r="C14" s="417">
        <v>50</v>
      </c>
      <c r="D14" s="415">
        <v>0</v>
      </c>
      <c r="E14" s="415">
        <v>0</v>
      </c>
      <c r="F14" s="415">
        <v>0</v>
      </c>
      <c r="G14" s="415">
        <f t="shared" si="0"/>
        <v>0</v>
      </c>
      <c r="H14" s="629"/>
    </row>
    <row r="15" spans="1:8" ht="25.5">
      <c r="A15" s="613">
        <v>8</v>
      </c>
      <c r="B15" s="66" t="s">
        <v>539</v>
      </c>
      <c r="C15" s="417">
        <v>532</v>
      </c>
      <c r="D15" s="415">
        <v>0</v>
      </c>
      <c r="E15" s="415">
        <v>0</v>
      </c>
      <c r="F15" s="415">
        <v>0</v>
      </c>
      <c r="G15" s="415">
        <f t="shared" si="0"/>
        <v>0</v>
      </c>
      <c r="H15" s="629"/>
    </row>
    <row r="16" spans="1:8">
      <c r="A16" s="614"/>
      <c r="B16" s="66" t="s">
        <v>540</v>
      </c>
      <c r="C16" s="417">
        <v>4788</v>
      </c>
      <c r="D16" s="415" t="s">
        <v>642</v>
      </c>
      <c r="E16" s="415" t="s">
        <v>642</v>
      </c>
      <c r="F16" s="415" t="s">
        <v>642</v>
      </c>
      <c r="G16" s="415" t="s">
        <v>642</v>
      </c>
      <c r="H16" s="630"/>
    </row>
    <row r="17" spans="1:8">
      <c r="A17" s="452"/>
      <c r="B17" s="450" t="s">
        <v>182</v>
      </c>
      <c r="C17" s="419">
        <f>SUM(C8:C16)</f>
        <v>5929.75</v>
      </c>
      <c r="D17" s="419">
        <f>SUM(D8:D16)</f>
        <v>0</v>
      </c>
      <c r="E17" s="419">
        <f>SUM(E8:E16)</f>
        <v>0</v>
      </c>
      <c r="F17" s="419">
        <f>SUM(F8:F16)</f>
        <v>0</v>
      </c>
      <c r="G17" s="419">
        <f>SUM(G8:G16)</f>
        <v>0</v>
      </c>
      <c r="H17" s="418"/>
    </row>
  </sheetData>
  <mergeCells count="12">
    <mergeCell ref="H8:H16"/>
    <mergeCell ref="A15:A16"/>
    <mergeCell ref="A1:H1"/>
    <mergeCell ref="A3:H3"/>
    <mergeCell ref="A4:H4"/>
    <mergeCell ref="G5:H5"/>
    <mergeCell ref="A6:A7"/>
    <mergeCell ref="B6:B7"/>
    <mergeCell ref="C6:C7"/>
    <mergeCell ref="D6:F6"/>
    <mergeCell ref="G6:G7"/>
    <mergeCell ref="H6:H7"/>
  </mergeCells>
  <printOptions horizontalCentered="1"/>
  <pageMargins left="1.7" right="0.7" top="0.75" bottom="0.75" header="0.3" footer="0.3"/>
  <pageSetup scale="95" orientation="landscape" horizontalDpi="300" verticalDpi="300" r:id="rId1"/>
  <headerFooter>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sqref="A1:H17"/>
    </sheetView>
  </sheetViews>
  <sheetFormatPr defaultRowHeight="15"/>
  <cols>
    <col min="1" max="1" width="4.42578125" customWidth="1"/>
    <col min="2" max="2" width="26" customWidth="1"/>
    <col min="3" max="3" width="6.28515625" customWidth="1"/>
    <col min="4" max="4" width="17.7109375" customWidth="1"/>
    <col min="5" max="5" width="16.42578125" customWidth="1"/>
    <col min="6" max="6" width="17.28515625" customWidth="1"/>
    <col min="7" max="7" width="19.140625" customWidth="1"/>
    <col min="8" max="8" width="19" customWidth="1"/>
  </cols>
  <sheetData>
    <row r="1" spans="1:8" ht="22.5" customHeight="1">
      <c r="A1" s="635" t="s">
        <v>175</v>
      </c>
      <c r="B1" s="635"/>
      <c r="C1" s="635"/>
      <c r="D1" s="635"/>
      <c r="E1" s="635"/>
      <c r="F1" s="635"/>
      <c r="G1" s="635"/>
      <c r="H1" s="635"/>
    </row>
    <row r="2" spans="1:8" ht="15" customHeight="1">
      <c r="A2" s="401"/>
      <c r="B2" s="401"/>
      <c r="C2" s="401"/>
      <c r="D2" s="401"/>
      <c r="E2" s="401"/>
      <c r="F2" s="401"/>
      <c r="G2" s="401"/>
      <c r="H2" s="401"/>
    </row>
    <row r="3" spans="1:8">
      <c r="A3" s="279"/>
      <c r="B3" s="279"/>
      <c r="C3" s="279"/>
      <c r="D3" s="279"/>
      <c r="E3" s="279"/>
      <c r="F3" s="278"/>
      <c r="G3" s="278"/>
      <c r="H3" s="278"/>
    </row>
    <row r="4" spans="1:8">
      <c r="A4" s="631" t="s">
        <v>596</v>
      </c>
      <c r="B4" s="631"/>
      <c r="C4" s="631"/>
      <c r="D4" s="631"/>
      <c r="E4" s="631"/>
      <c r="F4" s="631"/>
      <c r="G4" s="631"/>
      <c r="H4" s="631"/>
    </row>
    <row r="5" spans="1:8">
      <c r="A5" s="403"/>
      <c r="B5" s="403"/>
      <c r="C5" s="403"/>
      <c r="D5" s="403"/>
      <c r="E5" s="403"/>
      <c r="F5" s="403"/>
      <c r="G5" s="403"/>
      <c r="H5" s="403"/>
    </row>
    <row r="6" spans="1:8">
      <c r="A6" s="12"/>
      <c r="B6" s="12"/>
      <c r="C6" s="12"/>
      <c r="D6" s="12"/>
      <c r="E6" s="12"/>
      <c r="F6" s="12"/>
      <c r="G6" s="12"/>
      <c r="H6" s="114" t="s">
        <v>187</v>
      </c>
    </row>
    <row r="7" spans="1:8" ht="15" customHeight="1">
      <c r="A7" s="613" t="s">
        <v>183</v>
      </c>
      <c r="B7" s="637" t="s">
        <v>184</v>
      </c>
      <c r="C7" s="613" t="s">
        <v>188</v>
      </c>
      <c r="D7" s="637" t="s">
        <v>644</v>
      </c>
      <c r="E7" s="638" t="s">
        <v>189</v>
      </c>
      <c r="F7" s="639"/>
      <c r="G7" s="640"/>
      <c r="H7" s="613" t="s">
        <v>190</v>
      </c>
    </row>
    <row r="8" spans="1:8" ht="15" customHeight="1">
      <c r="A8" s="636"/>
      <c r="B8" s="637"/>
      <c r="C8" s="636"/>
      <c r="D8" s="637"/>
      <c r="E8" s="637" t="s">
        <v>592</v>
      </c>
      <c r="F8" s="637" t="s">
        <v>593</v>
      </c>
      <c r="G8" s="637" t="s">
        <v>594</v>
      </c>
      <c r="H8" s="636"/>
    </row>
    <row r="9" spans="1:8">
      <c r="A9" s="614"/>
      <c r="B9" s="637"/>
      <c r="C9" s="614"/>
      <c r="D9" s="637"/>
      <c r="E9" s="637"/>
      <c r="F9" s="637"/>
      <c r="G9" s="637"/>
      <c r="H9" s="614"/>
    </row>
    <row r="10" spans="1:8" ht="25.5">
      <c r="A10" s="416">
        <v>1</v>
      </c>
      <c r="B10" s="66" t="s">
        <v>178</v>
      </c>
      <c r="C10" s="420" t="s">
        <v>645</v>
      </c>
      <c r="D10" s="420" t="s">
        <v>646</v>
      </c>
      <c r="E10" s="74" t="s">
        <v>647</v>
      </c>
      <c r="F10" s="74" t="s">
        <v>647</v>
      </c>
      <c r="G10" s="74" t="s">
        <v>647</v>
      </c>
      <c r="H10" s="74" t="s">
        <v>647</v>
      </c>
    </row>
    <row r="11" spans="1:8" ht="75" customHeight="1">
      <c r="A11" s="416">
        <v>2</v>
      </c>
      <c r="B11" s="66" t="s">
        <v>538</v>
      </c>
      <c r="C11" s="420" t="s">
        <v>412</v>
      </c>
      <c r="D11" s="420" t="s">
        <v>646</v>
      </c>
      <c r="E11" s="74" t="s">
        <v>647</v>
      </c>
      <c r="F11" s="74" t="s">
        <v>647</v>
      </c>
      <c r="G11" s="74" t="s">
        <v>647</v>
      </c>
      <c r="H11" s="74" t="s">
        <v>647</v>
      </c>
    </row>
    <row r="12" spans="1:8" ht="51" customHeight="1">
      <c r="A12" s="416">
        <v>3</v>
      </c>
      <c r="B12" s="66" t="s">
        <v>370</v>
      </c>
      <c r="C12" s="420" t="s">
        <v>412</v>
      </c>
      <c r="D12" s="420" t="s">
        <v>646</v>
      </c>
      <c r="E12" s="74" t="s">
        <v>647</v>
      </c>
      <c r="F12" s="74" t="s">
        <v>647</v>
      </c>
      <c r="G12" s="74" t="s">
        <v>647</v>
      </c>
      <c r="H12" s="74" t="s">
        <v>647</v>
      </c>
    </row>
    <row r="13" spans="1:8" ht="38.25">
      <c r="A13" s="416">
        <v>4</v>
      </c>
      <c r="B13" s="66" t="s">
        <v>636</v>
      </c>
      <c r="C13" s="420" t="s">
        <v>645</v>
      </c>
      <c r="D13" s="420" t="s">
        <v>648</v>
      </c>
      <c r="E13" s="468" t="s">
        <v>642</v>
      </c>
      <c r="F13" s="468" t="s">
        <v>642</v>
      </c>
      <c r="G13" s="468" t="s">
        <v>642</v>
      </c>
      <c r="H13" s="468" t="s">
        <v>642</v>
      </c>
    </row>
    <row r="14" spans="1:8" ht="25.5">
      <c r="A14" s="416">
        <v>5</v>
      </c>
      <c r="B14" s="66" t="s">
        <v>637</v>
      </c>
      <c r="C14" s="420" t="s">
        <v>649</v>
      </c>
      <c r="D14" s="420" t="s">
        <v>648</v>
      </c>
      <c r="E14" s="468" t="s">
        <v>642</v>
      </c>
      <c r="F14" s="468" t="s">
        <v>642</v>
      </c>
      <c r="G14" s="468" t="s">
        <v>642</v>
      </c>
      <c r="H14" s="468" t="s">
        <v>642</v>
      </c>
    </row>
    <row r="15" spans="1:8" ht="51">
      <c r="A15" s="416">
        <v>6</v>
      </c>
      <c r="B15" s="66" t="s">
        <v>638</v>
      </c>
      <c r="C15" s="420" t="s">
        <v>649</v>
      </c>
      <c r="D15" s="420" t="s">
        <v>648</v>
      </c>
      <c r="E15" s="468" t="s">
        <v>642</v>
      </c>
      <c r="F15" s="468" t="s">
        <v>642</v>
      </c>
      <c r="G15" s="468" t="s">
        <v>642</v>
      </c>
      <c r="H15" s="468" t="s">
        <v>642</v>
      </c>
    </row>
    <row r="16" spans="1:8" ht="51">
      <c r="A16" s="416">
        <v>7</v>
      </c>
      <c r="B16" s="66" t="s">
        <v>522</v>
      </c>
      <c r="C16" s="420" t="s">
        <v>645</v>
      </c>
      <c r="D16" s="420" t="s">
        <v>648</v>
      </c>
      <c r="E16" s="468" t="s">
        <v>642</v>
      </c>
      <c r="F16" s="468" t="s">
        <v>642</v>
      </c>
      <c r="G16" s="468" t="s">
        <v>642</v>
      </c>
      <c r="H16" s="468" t="s">
        <v>642</v>
      </c>
    </row>
    <row r="17" spans="1:8" ht="38.25">
      <c r="A17" s="416">
        <v>8</v>
      </c>
      <c r="B17" s="66" t="s">
        <v>519</v>
      </c>
      <c r="C17" s="420" t="s">
        <v>412</v>
      </c>
      <c r="D17" s="420" t="s">
        <v>646</v>
      </c>
      <c r="E17" s="468" t="s">
        <v>642</v>
      </c>
      <c r="F17" s="468" t="s">
        <v>642</v>
      </c>
      <c r="G17" s="468" t="s">
        <v>642</v>
      </c>
      <c r="H17" s="468" t="s">
        <v>642</v>
      </c>
    </row>
  </sheetData>
  <mergeCells count="11">
    <mergeCell ref="A1:H1"/>
    <mergeCell ref="A4:H4"/>
    <mergeCell ref="A7:A9"/>
    <mergeCell ref="B7:B9"/>
    <mergeCell ref="C7:C9"/>
    <mergeCell ref="D7:D9"/>
    <mergeCell ref="E7:G7"/>
    <mergeCell ref="H7:H9"/>
    <mergeCell ref="E8:E9"/>
    <mergeCell ref="F8:F9"/>
    <mergeCell ref="G8:G9"/>
  </mergeCells>
  <printOptions horizontalCentered="1"/>
  <pageMargins left="1.45" right="0.7" top="0.75" bottom="0.75" header="0.3" footer="0.3"/>
  <pageSetup scale="90" orientation="landscape" horizontalDpi="300" verticalDpi="300" r:id="rId1"/>
  <headerFooter>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16" workbookViewId="0">
      <selection activeCell="B31" sqref="B31"/>
    </sheetView>
  </sheetViews>
  <sheetFormatPr defaultRowHeight="15"/>
  <cols>
    <col min="1" max="1" width="6" customWidth="1"/>
    <col min="2" max="2" width="26.140625" customWidth="1"/>
    <col min="3" max="3" width="9.42578125" customWidth="1"/>
    <col min="4" max="4" width="9" customWidth="1"/>
    <col min="5" max="5" width="11.7109375" customWidth="1"/>
    <col min="6" max="6" width="8.28515625" customWidth="1"/>
    <col min="7" max="8" width="7.42578125" customWidth="1"/>
    <col min="9" max="9" width="8" customWidth="1"/>
    <col min="10" max="10" width="9.140625" customWidth="1"/>
    <col min="11" max="11" width="10" customWidth="1"/>
    <col min="12" max="12" width="7.5703125" customWidth="1"/>
    <col min="13" max="13" width="8.42578125" customWidth="1"/>
  </cols>
  <sheetData>
    <row r="1" spans="1:13" ht="18.75" customHeight="1">
      <c r="A1" s="531" t="s">
        <v>22</v>
      </c>
      <c r="B1" s="531"/>
      <c r="C1" s="531"/>
      <c r="D1" s="531"/>
      <c r="E1" s="546"/>
      <c r="F1" s="546"/>
      <c r="G1" s="546"/>
      <c r="H1" s="546"/>
      <c r="I1" s="546"/>
      <c r="J1" s="546"/>
      <c r="K1" s="546"/>
      <c r="L1" s="546"/>
    </row>
    <row r="2" spans="1:13" ht="18">
      <c r="L2" s="266" t="s">
        <v>87</v>
      </c>
    </row>
    <row r="3" spans="1:13" ht="18">
      <c r="A3" s="602" t="s">
        <v>579</v>
      </c>
      <c r="B3" s="602"/>
      <c r="C3" s="602"/>
      <c r="D3" s="602"/>
      <c r="E3" s="602"/>
      <c r="F3" s="602"/>
      <c r="G3" s="602"/>
      <c r="H3" s="602"/>
      <c r="I3" s="602"/>
      <c r="J3" s="602"/>
      <c r="K3" s="602"/>
      <c r="L3" s="602"/>
    </row>
    <row r="4" spans="1:13" ht="18">
      <c r="A4" s="602" t="s">
        <v>576</v>
      </c>
      <c r="B4" s="602"/>
      <c r="C4" s="602"/>
      <c r="D4" s="602"/>
      <c r="E4" s="602"/>
      <c r="F4" s="602"/>
      <c r="G4" s="602"/>
      <c r="H4" s="602"/>
      <c r="I4" s="602"/>
      <c r="J4" s="602"/>
      <c r="K4" s="602"/>
      <c r="L4" s="602"/>
    </row>
    <row r="5" spans="1:13">
      <c r="K5" s="641" t="s">
        <v>174</v>
      </c>
      <c r="L5" s="641"/>
      <c r="M5" s="642"/>
    </row>
    <row r="6" spans="1:13" ht="51">
      <c r="A6" s="430" t="s">
        <v>88</v>
      </c>
      <c r="B6" s="431" t="s">
        <v>89</v>
      </c>
      <c r="C6" s="430" t="s">
        <v>361</v>
      </c>
      <c r="D6" s="431" t="s">
        <v>90</v>
      </c>
      <c r="E6" s="430" t="s">
        <v>91</v>
      </c>
      <c r="F6" s="430" t="s">
        <v>362</v>
      </c>
      <c r="G6" s="431" t="s">
        <v>93</v>
      </c>
      <c r="H6" s="430" t="s">
        <v>607</v>
      </c>
      <c r="I6" s="430" t="s">
        <v>94</v>
      </c>
      <c r="J6" s="430" t="s">
        <v>95</v>
      </c>
      <c r="K6" s="430" t="s">
        <v>359</v>
      </c>
      <c r="L6" s="430" t="s">
        <v>96</v>
      </c>
      <c r="M6" s="430" t="s">
        <v>97</v>
      </c>
    </row>
    <row r="7" spans="1:13">
      <c r="A7" s="196">
        <v>1</v>
      </c>
      <c r="B7" s="196">
        <v>2</v>
      </c>
      <c r="C7" s="196">
        <v>3</v>
      </c>
      <c r="D7" s="196">
        <v>4</v>
      </c>
      <c r="E7" s="196">
        <v>6</v>
      </c>
      <c r="F7" s="196">
        <v>7</v>
      </c>
      <c r="G7" s="196">
        <v>8</v>
      </c>
      <c r="H7" s="196">
        <v>9</v>
      </c>
      <c r="I7" s="196">
        <v>10</v>
      </c>
      <c r="J7" s="196">
        <v>11</v>
      </c>
      <c r="K7" s="196">
        <v>12</v>
      </c>
      <c r="L7" s="196">
        <v>13</v>
      </c>
      <c r="M7" s="196">
        <v>14</v>
      </c>
    </row>
    <row r="8" spans="1:13">
      <c r="A8" s="8">
        <v>1</v>
      </c>
      <c r="B8" s="1" t="s">
        <v>15</v>
      </c>
      <c r="C8" s="341"/>
      <c r="D8" s="341"/>
      <c r="E8" s="341"/>
      <c r="F8" s="341"/>
      <c r="G8" s="22">
        <f>SUM(C8:F8)</f>
        <v>0</v>
      </c>
      <c r="H8" s="22"/>
      <c r="I8" s="342">
        <v>0.75</v>
      </c>
      <c r="J8" s="342"/>
      <c r="K8" s="342">
        <v>0.5</v>
      </c>
      <c r="L8" s="342"/>
      <c r="M8" s="340">
        <f>SUM(G8:L8)</f>
        <v>1.25</v>
      </c>
    </row>
    <row r="9" spans="1:13">
      <c r="A9" s="8">
        <v>2</v>
      </c>
      <c r="B9" s="1" t="s">
        <v>388</v>
      </c>
      <c r="C9" s="19"/>
      <c r="D9" s="19"/>
      <c r="E9" s="19"/>
      <c r="F9" s="19"/>
      <c r="G9" s="20">
        <f>SUM(C9:F9)</f>
        <v>0</v>
      </c>
      <c r="H9" s="19"/>
      <c r="I9" s="19">
        <f>[3]mepdcl!I9</f>
        <v>7.8</v>
      </c>
      <c r="J9" s="19">
        <f>[3]mepdcl!J9</f>
        <v>0.06</v>
      </c>
      <c r="K9" s="19">
        <f>[3]mepdcl!K9</f>
        <v>1.2</v>
      </c>
      <c r="L9" s="19"/>
      <c r="M9" s="340">
        <f t="shared" ref="M9:M35" si="0">SUM(G9:L9)</f>
        <v>9.0599999999999987</v>
      </c>
    </row>
    <row r="10" spans="1:13">
      <c r="A10" s="8">
        <v>3</v>
      </c>
      <c r="B10" s="1" t="s">
        <v>99</v>
      </c>
      <c r="C10" s="19"/>
      <c r="D10" s="19"/>
      <c r="E10" s="19"/>
      <c r="F10" s="19"/>
      <c r="G10" s="20">
        <f t="shared" ref="G10:G35" si="1">SUM(C10:F10)</f>
        <v>0</v>
      </c>
      <c r="H10" s="19"/>
      <c r="I10" s="19">
        <f>[3]mepdcl!I10</f>
        <v>3</v>
      </c>
      <c r="J10" s="19">
        <f>[3]mepdcl!J10</f>
        <v>1.2</v>
      </c>
      <c r="K10" s="19">
        <f>[3]mepdcl!K10</f>
        <v>1.5</v>
      </c>
      <c r="L10" s="19"/>
      <c r="M10" s="340">
        <f t="shared" si="0"/>
        <v>5.7</v>
      </c>
    </row>
    <row r="11" spans="1:13">
      <c r="A11" s="8">
        <v>4</v>
      </c>
      <c r="B11" s="1" t="s">
        <v>100</v>
      </c>
      <c r="C11" s="19">
        <f>1*60/100</f>
        <v>0.6</v>
      </c>
      <c r="D11" s="19">
        <f>5*60/100</f>
        <v>3</v>
      </c>
      <c r="E11" s="19">
        <f>1*60/100</f>
        <v>0.6</v>
      </c>
      <c r="F11" s="19"/>
      <c r="G11" s="20">
        <f t="shared" si="1"/>
        <v>4.2</v>
      </c>
      <c r="H11" s="19">
        <f>[3]mepdcl!H11</f>
        <v>1.6559999999999999</v>
      </c>
      <c r="I11" s="19">
        <f>[3]mepdcl!I11</f>
        <v>0</v>
      </c>
      <c r="J11" s="19">
        <f>[3]mepdcl!J11</f>
        <v>0.3</v>
      </c>
      <c r="K11" s="19">
        <f>[3]mepdcl!K11</f>
        <v>0.6</v>
      </c>
      <c r="L11" s="19"/>
      <c r="M11" s="340">
        <f t="shared" si="0"/>
        <v>6.7559999999999993</v>
      </c>
    </row>
    <row r="12" spans="1:13">
      <c r="A12" s="8">
        <v>5</v>
      </c>
      <c r="B12" s="1" t="s">
        <v>101</v>
      </c>
      <c r="C12" s="19"/>
      <c r="D12" s="19"/>
      <c r="E12" s="19"/>
      <c r="F12" s="19"/>
      <c r="G12" s="20">
        <f t="shared" si="1"/>
        <v>0</v>
      </c>
      <c r="H12" s="19">
        <f>[3]mepdcl!H12</f>
        <v>0</v>
      </c>
      <c r="I12" s="19">
        <f>[3]mepdcl!I12</f>
        <v>0.42</v>
      </c>
      <c r="J12" s="19">
        <f>[3]mepdcl!J12</f>
        <v>0.12</v>
      </c>
      <c r="K12" s="19">
        <f>[3]mepdcl!K12</f>
        <v>0.24</v>
      </c>
      <c r="L12" s="19"/>
      <c r="M12" s="340">
        <f t="shared" si="0"/>
        <v>0.78</v>
      </c>
    </row>
    <row r="13" spans="1:13">
      <c r="A13" s="8">
        <v>6</v>
      </c>
      <c r="B13" s="1" t="s">
        <v>16</v>
      </c>
      <c r="C13" s="19"/>
      <c r="D13" s="19"/>
      <c r="E13" s="19"/>
      <c r="F13" s="19"/>
      <c r="G13" s="20">
        <f t="shared" si="1"/>
        <v>0</v>
      </c>
      <c r="H13" s="19"/>
      <c r="I13" s="19">
        <v>0.5</v>
      </c>
      <c r="J13" s="19">
        <v>0.2</v>
      </c>
      <c r="K13" s="19">
        <v>0.5</v>
      </c>
      <c r="L13" s="19"/>
      <c r="M13" s="340">
        <f t="shared" si="0"/>
        <v>1.2</v>
      </c>
    </row>
    <row r="14" spans="1:13">
      <c r="A14" s="8">
        <v>7</v>
      </c>
      <c r="B14" s="1" t="s">
        <v>55</v>
      </c>
      <c r="C14" s="19"/>
      <c r="D14" s="19"/>
      <c r="E14" s="19"/>
      <c r="F14" s="19"/>
      <c r="G14" s="20">
        <f t="shared" si="1"/>
        <v>0</v>
      </c>
      <c r="H14" s="19"/>
      <c r="I14" s="19">
        <v>0.5</v>
      </c>
      <c r="J14" s="19">
        <v>0.2</v>
      </c>
      <c r="K14" s="19">
        <v>0.5</v>
      </c>
      <c r="L14" s="19"/>
      <c r="M14" s="340">
        <f t="shared" si="0"/>
        <v>1.2</v>
      </c>
    </row>
    <row r="15" spans="1:13">
      <c r="A15" s="8">
        <v>8</v>
      </c>
      <c r="B15" s="2" t="s">
        <v>102</v>
      </c>
      <c r="C15" s="19"/>
      <c r="D15" s="19"/>
      <c r="E15" s="19"/>
      <c r="F15" s="19"/>
      <c r="G15" s="20">
        <f t="shared" si="1"/>
        <v>0</v>
      </c>
      <c r="H15" s="19"/>
      <c r="I15" s="19">
        <f>[3]mepdcl!I13</f>
        <v>0.45</v>
      </c>
      <c r="J15" s="19">
        <f>[3]mepdcl!J13</f>
        <v>0.12</v>
      </c>
      <c r="K15" s="19">
        <f>[3]mepdcl!K13</f>
        <v>0.24</v>
      </c>
      <c r="L15" s="19"/>
      <c r="M15" s="340">
        <f t="shared" si="0"/>
        <v>0.81</v>
      </c>
    </row>
    <row r="16" spans="1:13">
      <c r="A16" s="8">
        <v>9</v>
      </c>
      <c r="B16" s="1" t="s">
        <v>103</v>
      </c>
      <c r="C16" s="19"/>
      <c r="D16" s="19"/>
      <c r="E16" s="19"/>
      <c r="F16" s="19"/>
      <c r="G16" s="20">
        <f t="shared" si="1"/>
        <v>0</v>
      </c>
      <c r="H16" s="19"/>
      <c r="I16" s="19">
        <f>[3]mepdcl!I14</f>
        <v>0.45</v>
      </c>
      <c r="J16" s="19">
        <f>[3]mepdcl!J14</f>
        <v>0.12</v>
      </c>
      <c r="K16" s="19">
        <f>[3]mepdcl!K14</f>
        <v>0.24</v>
      </c>
      <c r="L16" s="19"/>
      <c r="M16" s="340">
        <f t="shared" si="0"/>
        <v>0.81</v>
      </c>
    </row>
    <row r="17" spans="1:13">
      <c r="A17" s="8">
        <v>10</v>
      </c>
      <c r="B17" s="1" t="s">
        <v>56</v>
      </c>
      <c r="C17" s="19"/>
      <c r="D17" s="19"/>
      <c r="E17" s="19"/>
      <c r="F17" s="19"/>
      <c r="G17" s="20">
        <f t="shared" si="1"/>
        <v>0</v>
      </c>
      <c r="H17" s="19">
        <v>2.76</v>
      </c>
      <c r="I17" s="19"/>
      <c r="J17" s="19">
        <v>0.2</v>
      </c>
      <c r="K17" s="19">
        <v>0.4</v>
      </c>
      <c r="L17" s="19">
        <v>3</v>
      </c>
      <c r="M17" s="340">
        <f t="shared" si="0"/>
        <v>6.3599999999999994</v>
      </c>
    </row>
    <row r="18" spans="1:13">
      <c r="A18" s="8">
        <v>11</v>
      </c>
      <c r="B18" s="1" t="s">
        <v>57</v>
      </c>
      <c r="C18" s="19"/>
      <c r="D18" s="19"/>
      <c r="E18" s="19"/>
      <c r="F18" s="19"/>
      <c r="G18" s="20">
        <f t="shared" si="1"/>
        <v>0</v>
      </c>
      <c r="H18" s="19"/>
      <c r="I18" s="19">
        <v>0.5</v>
      </c>
      <c r="J18" s="19">
        <v>0.2</v>
      </c>
      <c r="K18" s="19">
        <v>0.4</v>
      </c>
      <c r="L18" s="19">
        <v>5</v>
      </c>
      <c r="M18" s="340">
        <f t="shared" si="0"/>
        <v>6.1</v>
      </c>
    </row>
    <row r="19" spans="1:13">
      <c r="A19" s="8">
        <v>12</v>
      </c>
      <c r="B19" s="1" t="s">
        <v>109</v>
      </c>
      <c r="C19" s="19"/>
      <c r="D19" s="19"/>
      <c r="E19" s="19"/>
      <c r="F19" s="19"/>
      <c r="G19" s="20">
        <f t="shared" si="1"/>
        <v>0</v>
      </c>
      <c r="H19" s="19"/>
      <c r="I19" s="19">
        <f>0.75*60/100</f>
        <v>0.45</v>
      </c>
      <c r="J19" s="19"/>
      <c r="K19" s="19">
        <f>0.4*60/100</f>
        <v>0.24</v>
      </c>
      <c r="L19" s="19"/>
      <c r="M19" s="340">
        <f t="shared" si="0"/>
        <v>0.69</v>
      </c>
    </row>
    <row r="20" spans="1:13">
      <c r="A20" s="8">
        <v>13</v>
      </c>
      <c r="B20" s="2" t="s">
        <v>58</v>
      </c>
      <c r="C20" s="19"/>
      <c r="D20" s="19"/>
      <c r="E20" s="19"/>
      <c r="F20" s="19"/>
      <c r="G20" s="20">
        <f t="shared" si="1"/>
        <v>0</v>
      </c>
      <c r="H20" s="19">
        <v>2.76</v>
      </c>
      <c r="I20" s="21"/>
      <c r="J20" s="19">
        <v>0.2</v>
      </c>
      <c r="K20" s="22">
        <v>0.4</v>
      </c>
      <c r="L20" s="22"/>
      <c r="M20" s="340">
        <f t="shared" si="0"/>
        <v>3.36</v>
      </c>
    </row>
    <row r="21" spans="1:13">
      <c r="A21" s="8">
        <v>14</v>
      </c>
      <c r="B21" s="1" t="s">
        <v>59</v>
      </c>
      <c r="C21" s="19"/>
      <c r="D21" s="19"/>
      <c r="E21" s="19"/>
      <c r="F21" s="19"/>
      <c r="G21" s="20">
        <f t="shared" si="1"/>
        <v>0</v>
      </c>
      <c r="H21" s="19">
        <v>2.76</v>
      </c>
      <c r="I21" s="22"/>
      <c r="J21" s="22">
        <v>0.2</v>
      </c>
      <c r="K21" s="22">
        <v>0.4</v>
      </c>
      <c r="L21" s="22"/>
      <c r="M21" s="340">
        <f t="shared" si="0"/>
        <v>3.36</v>
      </c>
    </row>
    <row r="22" spans="1:13">
      <c r="A22" s="8">
        <v>15</v>
      </c>
      <c r="B22" s="2" t="s">
        <v>60</v>
      </c>
      <c r="C22" s="19"/>
      <c r="D22" s="19"/>
      <c r="E22" s="19"/>
      <c r="F22" s="19"/>
      <c r="G22" s="20">
        <f t="shared" si="1"/>
        <v>0</v>
      </c>
      <c r="H22" s="19">
        <v>2.76</v>
      </c>
      <c r="I22" s="22"/>
      <c r="J22" s="22">
        <v>0.2</v>
      </c>
      <c r="K22" s="22">
        <v>0.4</v>
      </c>
      <c r="L22" s="22"/>
      <c r="M22" s="340">
        <f t="shared" si="0"/>
        <v>3.36</v>
      </c>
    </row>
    <row r="23" spans="1:13">
      <c r="A23" s="8">
        <v>16</v>
      </c>
      <c r="B23" s="1" t="s">
        <v>17</v>
      </c>
      <c r="C23" s="19"/>
      <c r="D23" s="19"/>
      <c r="E23" s="19"/>
      <c r="F23" s="19"/>
      <c r="G23" s="20">
        <f t="shared" si="1"/>
        <v>0</v>
      </c>
      <c r="H23" s="19">
        <v>2.76</v>
      </c>
      <c r="I23" s="22"/>
      <c r="J23" s="22">
        <v>0.2</v>
      </c>
      <c r="K23" s="22">
        <v>0.4</v>
      </c>
      <c r="L23" s="22"/>
      <c r="M23" s="340">
        <f t="shared" si="0"/>
        <v>3.36</v>
      </c>
    </row>
    <row r="24" spans="1:13">
      <c r="A24" s="8">
        <v>17</v>
      </c>
      <c r="B24" s="1" t="s">
        <v>18</v>
      </c>
      <c r="C24" s="19"/>
      <c r="D24" s="19"/>
      <c r="E24" s="19"/>
      <c r="F24" s="19"/>
      <c r="G24" s="20">
        <f t="shared" si="1"/>
        <v>0</v>
      </c>
      <c r="H24" s="19">
        <v>2.76</v>
      </c>
      <c r="I24" s="22"/>
      <c r="J24" s="22">
        <v>0.2</v>
      </c>
      <c r="K24" s="22">
        <v>0.4</v>
      </c>
      <c r="L24" s="22"/>
      <c r="M24" s="340">
        <f t="shared" si="0"/>
        <v>3.36</v>
      </c>
    </row>
    <row r="25" spans="1:13">
      <c r="A25" s="8">
        <v>18</v>
      </c>
      <c r="B25" s="1" t="s">
        <v>19</v>
      </c>
      <c r="C25" s="19"/>
      <c r="D25" s="19"/>
      <c r="E25" s="19"/>
      <c r="F25" s="19"/>
      <c r="G25" s="20">
        <f t="shared" si="1"/>
        <v>0</v>
      </c>
      <c r="H25" s="19">
        <v>2.76</v>
      </c>
      <c r="I25" s="22"/>
      <c r="J25" s="22">
        <v>0.2</v>
      </c>
      <c r="K25" s="22">
        <v>0.4</v>
      </c>
      <c r="L25" s="22"/>
      <c r="M25" s="340">
        <f t="shared" si="0"/>
        <v>3.36</v>
      </c>
    </row>
    <row r="26" spans="1:13">
      <c r="A26" s="8">
        <v>19</v>
      </c>
      <c r="B26" s="1" t="s">
        <v>104</v>
      </c>
      <c r="C26" s="22"/>
      <c r="D26" s="22"/>
      <c r="E26" s="22"/>
      <c r="F26" s="22"/>
      <c r="G26" s="20">
        <f t="shared" si="1"/>
        <v>0</v>
      </c>
      <c r="H26" s="19"/>
      <c r="I26" s="19">
        <f>[3]mepdcl!I16</f>
        <v>0.45</v>
      </c>
      <c r="J26" s="19">
        <f>[3]mepdcl!J16</f>
        <v>0.12</v>
      </c>
      <c r="K26" s="19">
        <f>[3]mepdcl!K16</f>
        <v>0.24</v>
      </c>
      <c r="L26" s="22"/>
      <c r="M26" s="340">
        <f t="shared" si="0"/>
        <v>0.81</v>
      </c>
    </row>
    <row r="27" spans="1:13">
      <c r="A27" s="8">
        <v>20</v>
      </c>
      <c r="B27" s="1" t="s">
        <v>105</v>
      </c>
      <c r="C27" s="22"/>
      <c r="D27" s="22"/>
      <c r="E27" s="22"/>
      <c r="F27" s="22"/>
      <c r="G27" s="20">
        <f t="shared" si="1"/>
        <v>0</v>
      </c>
      <c r="H27" s="19"/>
      <c r="I27" s="19">
        <f>[3]mepdcl!I17</f>
        <v>0.45</v>
      </c>
      <c r="J27" s="19">
        <f>[3]mepdcl!J17</f>
        <v>0.12</v>
      </c>
      <c r="K27" s="19">
        <f>[3]mepdcl!K17</f>
        <v>0.24</v>
      </c>
      <c r="L27" s="22"/>
      <c r="M27" s="340">
        <f t="shared" si="0"/>
        <v>0.81</v>
      </c>
    </row>
    <row r="28" spans="1:13">
      <c r="A28" s="8">
        <v>21</v>
      </c>
      <c r="B28" s="1" t="s">
        <v>146</v>
      </c>
      <c r="C28" s="22"/>
      <c r="D28" s="22"/>
      <c r="E28" s="22"/>
      <c r="F28" s="22"/>
      <c r="G28" s="20">
        <f t="shared" si="1"/>
        <v>0</v>
      </c>
      <c r="H28" s="19">
        <v>2.76</v>
      </c>
      <c r="I28" s="22"/>
      <c r="J28" s="22">
        <v>0.2</v>
      </c>
      <c r="K28" s="22">
        <v>0.4</v>
      </c>
      <c r="L28" s="22"/>
      <c r="M28" s="340">
        <f t="shared" si="0"/>
        <v>3.36</v>
      </c>
    </row>
    <row r="29" spans="1:13">
      <c r="A29" s="8">
        <v>22</v>
      </c>
      <c r="B29" s="1" t="s">
        <v>20</v>
      </c>
      <c r="C29" s="22"/>
      <c r="D29" s="22"/>
      <c r="E29" s="22"/>
      <c r="F29" s="22"/>
      <c r="G29" s="20">
        <f t="shared" si="1"/>
        <v>0</v>
      </c>
      <c r="H29" s="19"/>
      <c r="I29" s="22">
        <v>0.5</v>
      </c>
      <c r="J29" s="22"/>
      <c r="K29" s="22">
        <v>0.4</v>
      </c>
      <c r="L29" s="22"/>
      <c r="M29" s="340">
        <f t="shared" si="0"/>
        <v>0.9</v>
      </c>
    </row>
    <row r="30" spans="1:13">
      <c r="A30" s="8">
        <v>23</v>
      </c>
      <c r="B30" s="1" t="s">
        <v>21</v>
      </c>
      <c r="C30" s="22"/>
      <c r="D30" s="22"/>
      <c r="E30" s="22"/>
      <c r="F30" s="22"/>
      <c r="G30" s="20">
        <f t="shared" si="1"/>
        <v>0</v>
      </c>
      <c r="H30" s="19"/>
      <c r="I30" s="22">
        <v>0.5</v>
      </c>
      <c r="J30" s="22"/>
      <c r="K30" s="22">
        <v>0.4</v>
      </c>
      <c r="L30" s="22"/>
      <c r="M30" s="340">
        <f t="shared" si="0"/>
        <v>0.9</v>
      </c>
    </row>
    <row r="31" spans="1:13">
      <c r="A31" s="8">
        <v>24</v>
      </c>
      <c r="B31" s="1" t="s">
        <v>106</v>
      </c>
      <c r="C31" s="22">
        <f>[3]mepdcl!C18</f>
        <v>4.2</v>
      </c>
      <c r="D31" s="22">
        <f>[3]mepdcl!D18</f>
        <v>0</v>
      </c>
      <c r="E31" s="22">
        <f>[3]mepdcl!E18</f>
        <v>0</v>
      </c>
      <c r="F31" s="22">
        <f>[3]mepdcl!F18</f>
        <v>2.4</v>
      </c>
      <c r="G31" s="20">
        <f t="shared" si="1"/>
        <v>6.6</v>
      </c>
      <c r="H31" s="19">
        <f>[3]mepdcl!H18</f>
        <v>0</v>
      </c>
      <c r="I31" s="22">
        <f>[3]mepdcl!I18</f>
        <v>0.41399999999999998</v>
      </c>
      <c r="J31" s="22">
        <f>[3]mepdcl!J18</f>
        <v>0.12</v>
      </c>
      <c r="K31" s="22">
        <f>[3]mepdcl!K18</f>
        <v>0.24</v>
      </c>
      <c r="L31" s="22"/>
      <c r="M31" s="340">
        <f t="shared" si="0"/>
        <v>7.3739999999999997</v>
      </c>
    </row>
    <row r="32" spans="1:13">
      <c r="A32" s="8">
        <v>25</v>
      </c>
      <c r="B32" s="1" t="s">
        <v>107</v>
      </c>
      <c r="C32" s="22">
        <f>[3]mepdcl!C19</f>
        <v>0.6</v>
      </c>
      <c r="D32" s="22">
        <f>[3]mepdcl!D19</f>
        <v>0.6</v>
      </c>
      <c r="E32" s="22">
        <f>[3]mepdcl!E19</f>
        <v>1.2</v>
      </c>
      <c r="F32" s="22">
        <f>[3]mepdcl!F19</f>
        <v>1.2</v>
      </c>
      <c r="G32" s="20">
        <f t="shared" si="1"/>
        <v>3.5999999999999996</v>
      </c>
      <c r="H32" s="19">
        <f>[3]mepdcl!H19</f>
        <v>1.08</v>
      </c>
      <c r="I32" s="22">
        <f>[3]mepdcl!I19</f>
        <v>1.5</v>
      </c>
      <c r="J32" s="22">
        <f>[3]mepdcl!J19</f>
        <v>0.12</v>
      </c>
      <c r="K32" s="22">
        <f>[3]mepdcl!K19</f>
        <v>0.24</v>
      </c>
      <c r="L32" s="22"/>
      <c r="M32" s="340">
        <f t="shared" si="0"/>
        <v>6.54</v>
      </c>
    </row>
    <row r="33" spans="1:13">
      <c r="A33" s="8">
        <v>26</v>
      </c>
      <c r="B33" s="1" t="s">
        <v>61</v>
      </c>
      <c r="C33" s="22">
        <f>[3]mepdcl!C20</f>
        <v>2.4</v>
      </c>
      <c r="D33" s="22">
        <f>[3]mepdcl!D20</f>
        <v>0</v>
      </c>
      <c r="E33" s="22">
        <f>[3]mepdcl!E20</f>
        <v>0</v>
      </c>
      <c r="F33" s="22">
        <f>[3]mepdcl!F20</f>
        <v>1.5</v>
      </c>
      <c r="G33" s="20">
        <f t="shared" si="1"/>
        <v>3.9</v>
      </c>
      <c r="H33" s="19">
        <f>[3]mepdcl!H20</f>
        <v>3.24</v>
      </c>
      <c r="I33" s="22">
        <f>[3]mepdcl!I20</f>
        <v>0</v>
      </c>
      <c r="J33" s="22">
        <f>[3]mepdcl!J20</f>
        <v>0.12</v>
      </c>
      <c r="K33" s="22">
        <f>[3]mepdcl!K20</f>
        <v>0.24</v>
      </c>
      <c r="L33" s="22"/>
      <c r="M33" s="340">
        <f t="shared" si="0"/>
        <v>7.5000000000000009</v>
      </c>
    </row>
    <row r="34" spans="1:13">
      <c r="A34" s="8">
        <v>27</v>
      </c>
      <c r="B34" s="1" t="s">
        <v>23</v>
      </c>
      <c r="C34" s="46">
        <v>3</v>
      </c>
      <c r="D34" s="46">
        <v>1.5</v>
      </c>
      <c r="E34" s="46">
        <v>1</v>
      </c>
      <c r="F34" s="46">
        <v>30</v>
      </c>
      <c r="G34" s="20">
        <f t="shared" si="1"/>
        <v>35.5</v>
      </c>
      <c r="H34" s="37">
        <v>29.22</v>
      </c>
      <c r="I34" s="46">
        <v>1</v>
      </c>
      <c r="J34" s="46">
        <v>0.2</v>
      </c>
      <c r="K34" s="46">
        <v>0.4</v>
      </c>
      <c r="L34" s="46"/>
      <c r="M34" s="349">
        <f t="shared" si="0"/>
        <v>66.320000000000007</v>
      </c>
    </row>
    <row r="35" spans="1:13">
      <c r="A35" s="8">
        <v>28</v>
      </c>
      <c r="B35" s="1" t="s">
        <v>24</v>
      </c>
      <c r="C35" s="46">
        <v>3</v>
      </c>
      <c r="D35" s="46">
        <v>1.5</v>
      </c>
      <c r="E35" s="46">
        <v>1</v>
      </c>
      <c r="F35" s="46">
        <v>30</v>
      </c>
      <c r="G35" s="20">
        <f t="shared" si="1"/>
        <v>35.5</v>
      </c>
      <c r="H35" s="37">
        <v>23.28</v>
      </c>
      <c r="I35" s="46"/>
      <c r="J35" s="46">
        <v>0.2</v>
      </c>
      <c r="K35" s="46">
        <v>0.4</v>
      </c>
      <c r="L35" s="46"/>
      <c r="M35" s="349">
        <f t="shared" si="0"/>
        <v>59.38</v>
      </c>
    </row>
    <row r="36" spans="1:13">
      <c r="A36" s="8"/>
      <c r="B36" s="433" t="s">
        <v>141</v>
      </c>
      <c r="C36" s="50">
        <f>SUM(C8:C35)</f>
        <v>13.799999999999999</v>
      </c>
      <c r="D36" s="50">
        <f t="shared" ref="D36:M36" si="2">SUM(D8:D35)</f>
        <v>6.6</v>
      </c>
      <c r="E36" s="50">
        <f t="shared" si="2"/>
        <v>3.8</v>
      </c>
      <c r="F36" s="50">
        <f t="shared" si="2"/>
        <v>65.099999999999994</v>
      </c>
      <c r="G36" s="50">
        <f t="shared" si="2"/>
        <v>89.3</v>
      </c>
      <c r="H36" s="50">
        <f t="shared" si="2"/>
        <v>80.555999999999997</v>
      </c>
      <c r="I36" s="50">
        <f t="shared" si="2"/>
        <v>19.634</v>
      </c>
      <c r="J36" s="50">
        <f t="shared" si="2"/>
        <v>5.1200000000000028</v>
      </c>
      <c r="K36" s="50">
        <f t="shared" si="2"/>
        <v>12.160000000000005</v>
      </c>
      <c r="L36" s="50">
        <f t="shared" si="2"/>
        <v>8</v>
      </c>
      <c r="M36" s="50">
        <f t="shared" si="2"/>
        <v>214.77</v>
      </c>
    </row>
  </sheetData>
  <mergeCells count="4">
    <mergeCell ref="A1:L1"/>
    <mergeCell ref="A3:L3"/>
    <mergeCell ref="A4:L4"/>
    <mergeCell ref="K5:M5"/>
  </mergeCells>
  <printOptions horizontalCentered="1"/>
  <pageMargins left="1.45" right="0.7" top="0.75" bottom="0.75" header="0.3" footer="0.3"/>
  <pageSetup scale="85" orientation="landscape" horizontalDpi="300" verticalDpi="300" r:id="rId1"/>
  <headerFooter>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sqref="A1:C16"/>
    </sheetView>
  </sheetViews>
  <sheetFormatPr defaultRowHeight="15"/>
  <cols>
    <col min="2" max="2" width="66.42578125" customWidth="1"/>
    <col min="3" max="3" width="23.42578125" customWidth="1"/>
  </cols>
  <sheetData>
    <row r="1" spans="1:3" ht="18">
      <c r="A1" s="644" t="s">
        <v>22</v>
      </c>
      <c r="B1" s="644"/>
      <c r="C1" s="644"/>
    </row>
    <row r="2" spans="1:3" ht="18">
      <c r="A2" s="174"/>
      <c r="B2" s="174"/>
      <c r="C2" s="174"/>
    </row>
    <row r="3" spans="1:3" ht="18">
      <c r="A3" s="174"/>
      <c r="B3" s="174"/>
      <c r="C3" s="174"/>
    </row>
    <row r="4" spans="1:3" ht="18">
      <c r="A4" s="645" t="s">
        <v>245</v>
      </c>
      <c r="B4" s="645"/>
      <c r="C4" s="645"/>
    </row>
    <row r="5" spans="1:3" ht="18">
      <c r="A5" s="602" t="s">
        <v>246</v>
      </c>
      <c r="B5" s="602"/>
      <c r="C5" s="602"/>
    </row>
    <row r="7" spans="1:3" ht="15.75">
      <c r="A7" s="646" t="s">
        <v>597</v>
      </c>
      <c r="B7" s="646"/>
      <c r="C7" s="646"/>
    </row>
    <row r="9" spans="1:3" ht="15.75">
      <c r="C9" s="122" t="s">
        <v>247</v>
      </c>
    </row>
    <row r="10" spans="1:3" ht="15.75">
      <c r="A10" s="180" t="s">
        <v>88</v>
      </c>
      <c r="B10" s="180" t="s">
        <v>248</v>
      </c>
      <c r="C10" s="180" t="s">
        <v>249</v>
      </c>
    </row>
    <row r="11" spans="1:3" ht="52.5" customHeight="1">
      <c r="A11" s="455">
        <v>1</v>
      </c>
      <c r="B11" s="525" t="s">
        <v>685</v>
      </c>
      <c r="C11" s="457">
        <f>'RM15'!C11</f>
        <v>0.6</v>
      </c>
    </row>
    <row r="12" spans="1:3" ht="27" customHeight="1">
      <c r="A12" s="647">
        <v>2</v>
      </c>
      <c r="B12" s="649" t="s">
        <v>653</v>
      </c>
      <c r="C12" s="651">
        <f>'RM15'!D11</f>
        <v>3</v>
      </c>
    </row>
    <row r="13" spans="1:3" ht="28.5" hidden="1" customHeight="1">
      <c r="A13" s="648"/>
      <c r="B13" s="650"/>
      <c r="C13" s="652"/>
    </row>
    <row r="14" spans="1:3" ht="15" customHeight="1">
      <c r="A14" s="647">
        <v>3</v>
      </c>
      <c r="B14" s="649" t="s">
        <v>654</v>
      </c>
      <c r="C14" s="651">
        <f>'RM15'!E11</f>
        <v>0.6</v>
      </c>
    </row>
    <row r="15" spans="1:3">
      <c r="A15" s="648"/>
      <c r="B15" s="650"/>
      <c r="C15" s="652"/>
    </row>
    <row r="16" spans="1:3">
      <c r="A16" s="643" t="s">
        <v>255</v>
      </c>
      <c r="B16" s="643"/>
      <c r="C16" s="203">
        <f>SUM(C11:C15)</f>
        <v>4.2</v>
      </c>
    </row>
  </sheetData>
  <mergeCells count="11">
    <mergeCell ref="A16:B16"/>
    <mergeCell ref="A1:C1"/>
    <mergeCell ref="A4:C4"/>
    <mergeCell ref="A5:C5"/>
    <mergeCell ref="A7:C7"/>
    <mergeCell ref="A12:A13"/>
    <mergeCell ref="B12:B13"/>
    <mergeCell ref="C12:C13"/>
    <mergeCell ref="A14:A15"/>
    <mergeCell ref="B14:B15"/>
    <mergeCell ref="C14:C15"/>
  </mergeCells>
  <printOptions horizontalCentered="1"/>
  <pageMargins left="1.7" right="1.2" top="1.25" bottom="1" header="0.3" footer="0.3"/>
  <pageSetup orientation="landscape" horizontalDpi="300" verticalDpi="300"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A10" workbookViewId="0">
      <selection activeCell="E15" sqref="E15"/>
    </sheetView>
  </sheetViews>
  <sheetFormatPr defaultRowHeight="15"/>
  <cols>
    <col min="1" max="1" width="6" customWidth="1"/>
    <col min="2" max="2" width="32" customWidth="1"/>
    <col min="3" max="3" width="9.5703125" customWidth="1"/>
    <col min="4" max="4" width="9" customWidth="1"/>
    <col min="5" max="5" width="12.140625" customWidth="1"/>
    <col min="6" max="6" width="8.28515625" customWidth="1"/>
    <col min="7" max="8" width="7.42578125" customWidth="1"/>
    <col min="9" max="9" width="8" customWidth="1"/>
    <col min="10" max="10" width="9.140625" customWidth="1"/>
    <col min="11" max="11" width="10" customWidth="1"/>
    <col min="12" max="12" width="7.140625" customWidth="1"/>
    <col min="13" max="13" width="8.42578125" customWidth="1"/>
  </cols>
  <sheetData>
    <row r="1" spans="1:13" ht="18" customHeight="1">
      <c r="A1" s="604" t="s">
        <v>22</v>
      </c>
      <c r="B1" s="604"/>
      <c r="C1" s="604"/>
      <c r="D1" s="604"/>
      <c r="E1" s="604"/>
      <c r="F1" s="604"/>
      <c r="G1" s="604"/>
      <c r="H1" s="604"/>
      <c r="I1" s="604"/>
      <c r="J1" s="604"/>
      <c r="K1" s="604"/>
      <c r="L1" s="604"/>
    </row>
    <row r="2" spans="1:13" ht="18">
      <c r="L2" s="357" t="s">
        <v>87</v>
      </c>
    </row>
    <row r="3" spans="1:13" ht="18">
      <c r="L3" s="357"/>
    </row>
    <row r="4" spans="1:13" ht="18">
      <c r="A4" s="602" t="s">
        <v>579</v>
      </c>
      <c r="B4" s="602"/>
      <c r="C4" s="602"/>
      <c r="D4" s="602"/>
      <c r="E4" s="602"/>
      <c r="F4" s="602"/>
      <c r="G4" s="602"/>
      <c r="H4" s="602"/>
      <c r="I4" s="602"/>
      <c r="J4" s="602"/>
      <c r="K4" s="602"/>
      <c r="L4" s="602"/>
    </row>
    <row r="5" spans="1:13" ht="18">
      <c r="A5" s="602" t="s">
        <v>576</v>
      </c>
      <c r="B5" s="602"/>
      <c r="C5" s="602"/>
      <c r="D5" s="602"/>
      <c r="E5" s="602"/>
      <c r="F5" s="602"/>
      <c r="G5" s="602"/>
      <c r="H5" s="602"/>
      <c r="I5" s="602"/>
      <c r="J5" s="602"/>
      <c r="K5" s="602"/>
      <c r="L5" s="602"/>
    </row>
    <row r="6" spans="1:13" ht="15" customHeight="1">
      <c r="K6" s="641" t="s">
        <v>174</v>
      </c>
      <c r="L6" s="641"/>
      <c r="M6" s="642"/>
    </row>
    <row r="7" spans="1:13" ht="51" customHeight="1">
      <c r="A7" s="430" t="s">
        <v>88</v>
      </c>
      <c r="B7" s="431" t="s">
        <v>89</v>
      </c>
      <c r="C7" s="430" t="s">
        <v>360</v>
      </c>
      <c r="D7" s="431" t="s">
        <v>90</v>
      </c>
      <c r="E7" s="430" t="s">
        <v>91</v>
      </c>
      <c r="F7" s="430" t="s">
        <v>92</v>
      </c>
      <c r="G7" s="431" t="s">
        <v>93</v>
      </c>
      <c r="H7" s="430" t="s">
        <v>607</v>
      </c>
      <c r="I7" s="430" t="s">
        <v>94</v>
      </c>
      <c r="J7" s="430" t="s">
        <v>95</v>
      </c>
      <c r="K7" s="430" t="s">
        <v>359</v>
      </c>
      <c r="L7" s="430" t="s">
        <v>96</v>
      </c>
      <c r="M7" s="430" t="s">
        <v>97</v>
      </c>
    </row>
    <row r="8" spans="1:13">
      <c r="A8" s="23">
        <v>1</v>
      </c>
      <c r="B8" s="23">
        <v>2</v>
      </c>
      <c r="C8" s="23">
        <v>3</v>
      </c>
      <c r="D8" s="23">
        <v>4</v>
      </c>
      <c r="E8" s="23">
        <v>6</v>
      </c>
      <c r="F8" s="23">
        <v>7</v>
      </c>
      <c r="G8" s="23">
        <v>8</v>
      </c>
      <c r="H8" s="23">
        <v>9</v>
      </c>
      <c r="I8" s="23">
        <v>10</v>
      </c>
      <c r="J8" s="23">
        <v>11</v>
      </c>
      <c r="K8" s="23">
        <v>12</v>
      </c>
      <c r="L8" s="23">
        <v>13</v>
      </c>
      <c r="M8" s="23">
        <v>14</v>
      </c>
    </row>
    <row r="9" spans="1:13">
      <c r="A9" s="4"/>
      <c r="B9" s="35" t="s">
        <v>142</v>
      </c>
      <c r="C9" s="349">
        <f>'RM15'!C36</f>
        <v>13.799999999999999</v>
      </c>
      <c r="D9" s="349">
        <f>'RM15'!D36</f>
        <v>6.6</v>
      </c>
      <c r="E9" s="349">
        <f>'RM15'!E36</f>
        <v>3.8</v>
      </c>
      <c r="F9" s="349">
        <f>'RM15'!F36</f>
        <v>65.099999999999994</v>
      </c>
      <c r="G9" s="347">
        <f>'RM15'!G36</f>
        <v>89.3</v>
      </c>
      <c r="H9" s="349">
        <f>'RM15'!H36</f>
        <v>80.555999999999997</v>
      </c>
      <c r="I9" s="349">
        <f>'RM15'!I36</f>
        <v>19.634</v>
      </c>
      <c r="J9" s="349">
        <f>'RM15'!J36</f>
        <v>5.1200000000000028</v>
      </c>
      <c r="K9" s="349">
        <f>'RM15'!K36</f>
        <v>12.160000000000005</v>
      </c>
      <c r="L9" s="349">
        <f>'RM15'!L36</f>
        <v>8</v>
      </c>
      <c r="M9" s="349">
        <f>'RM15'!M36</f>
        <v>214.77</v>
      </c>
    </row>
    <row r="10" spans="1:13">
      <c r="A10" s="8">
        <v>29</v>
      </c>
      <c r="B10" s="1" t="s">
        <v>25</v>
      </c>
      <c r="C10" s="46">
        <v>4</v>
      </c>
      <c r="D10" s="46">
        <v>2.5</v>
      </c>
      <c r="E10" s="46">
        <v>1</v>
      </c>
      <c r="F10" s="46">
        <v>35</v>
      </c>
      <c r="G10" s="347">
        <f>SUM(C10:F10)</f>
        <v>42.5</v>
      </c>
      <c r="H10" s="37">
        <v>10.86</v>
      </c>
      <c r="I10" s="46">
        <v>2.4</v>
      </c>
      <c r="J10" s="46">
        <v>0.2</v>
      </c>
      <c r="K10" s="46">
        <v>0.4</v>
      </c>
      <c r="L10" s="46"/>
      <c r="M10" s="349">
        <f t="shared" ref="M10:M30" si="0">SUM(G10:L10)</f>
        <v>56.36</v>
      </c>
    </row>
    <row r="11" spans="1:13">
      <c r="A11" s="8">
        <v>30</v>
      </c>
      <c r="B11" s="1" t="s">
        <v>26</v>
      </c>
      <c r="C11" s="46">
        <v>3</v>
      </c>
      <c r="D11" s="46">
        <v>1.5</v>
      </c>
      <c r="E11" s="46">
        <v>1</v>
      </c>
      <c r="F11" s="46">
        <v>35</v>
      </c>
      <c r="G11" s="347">
        <f>SUM(C11:F11)</f>
        <v>40.5</v>
      </c>
      <c r="H11" s="37">
        <v>17.88</v>
      </c>
      <c r="I11" s="46">
        <v>2.8</v>
      </c>
      <c r="J11" s="46">
        <v>0.2</v>
      </c>
      <c r="K11" s="46">
        <v>0.4</v>
      </c>
      <c r="L11" s="46"/>
      <c r="M11" s="349">
        <f t="shared" si="0"/>
        <v>61.779999999999994</v>
      </c>
    </row>
    <row r="12" spans="1:13">
      <c r="A12" s="8">
        <v>31</v>
      </c>
      <c r="B12" s="1" t="s">
        <v>27</v>
      </c>
      <c r="C12" s="46">
        <v>3</v>
      </c>
      <c r="D12" s="46">
        <v>1.5</v>
      </c>
      <c r="E12" s="46">
        <v>1</v>
      </c>
      <c r="F12" s="350">
        <v>35</v>
      </c>
      <c r="G12" s="347">
        <f>SUM(C12:F12)</f>
        <v>40.5</v>
      </c>
      <c r="H12" s="37">
        <v>29.76</v>
      </c>
      <c r="I12" s="46">
        <v>2.8</v>
      </c>
      <c r="J12" s="46">
        <v>0.2</v>
      </c>
      <c r="K12" s="46">
        <v>0.4</v>
      </c>
      <c r="L12" s="46"/>
      <c r="M12" s="349">
        <f t="shared" si="0"/>
        <v>73.660000000000011</v>
      </c>
    </row>
    <row r="13" spans="1:13" ht="15" customHeight="1">
      <c r="A13" s="8">
        <v>32</v>
      </c>
      <c r="B13" s="1" t="s">
        <v>28</v>
      </c>
      <c r="C13" s="350">
        <v>3</v>
      </c>
      <c r="D13" s="350">
        <v>6</v>
      </c>
      <c r="E13" s="350">
        <v>1</v>
      </c>
      <c r="F13" s="348">
        <v>35</v>
      </c>
      <c r="G13" s="349">
        <f>SUM(C13:F13)</f>
        <v>45</v>
      </c>
      <c r="H13" s="350">
        <v>20.04</v>
      </c>
      <c r="I13" s="350">
        <v>1</v>
      </c>
      <c r="J13" s="350">
        <v>0.2</v>
      </c>
      <c r="K13" s="350">
        <v>0.4</v>
      </c>
      <c r="L13" s="350"/>
      <c r="M13" s="349">
        <f t="shared" si="0"/>
        <v>66.64</v>
      </c>
    </row>
    <row r="14" spans="1:13">
      <c r="A14" s="8">
        <v>33</v>
      </c>
      <c r="B14" s="1" t="s">
        <v>29</v>
      </c>
      <c r="C14" s="350">
        <v>3</v>
      </c>
      <c r="D14" s="350">
        <v>1.5</v>
      </c>
      <c r="E14" s="350">
        <v>1</v>
      </c>
      <c r="F14" s="350">
        <v>35</v>
      </c>
      <c r="G14" s="349">
        <f t="shared" ref="G14:G30" si="1">SUM(C14:F14)</f>
        <v>40.5</v>
      </c>
      <c r="H14" s="350">
        <v>11.88</v>
      </c>
      <c r="I14" s="350">
        <v>0.8</v>
      </c>
      <c r="J14" s="350">
        <v>0.2</v>
      </c>
      <c r="K14" s="350">
        <v>0.4</v>
      </c>
      <c r="L14" s="350"/>
      <c r="M14" s="349">
        <f t="shared" si="0"/>
        <v>53.78</v>
      </c>
    </row>
    <row r="15" spans="1:13">
      <c r="A15" s="8">
        <v>34</v>
      </c>
      <c r="B15" s="1" t="s">
        <v>30</v>
      </c>
      <c r="C15" s="350">
        <v>3</v>
      </c>
      <c r="D15" s="350">
        <v>1.5</v>
      </c>
      <c r="E15" s="350">
        <v>1</v>
      </c>
      <c r="F15" s="350">
        <v>30</v>
      </c>
      <c r="G15" s="349">
        <f t="shared" si="1"/>
        <v>35.5</v>
      </c>
      <c r="H15" s="350">
        <v>4.5</v>
      </c>
      <c r="I15" s="350">
        <v>3.2</v>
      </c>
      <c r="J15" s="350">
        <v>0.2</v>
      </c>
      <c r="K15" s="350">
        <v>0.4</v>
      </c>
      <c r="L15" s="350"/>
      <c r="M15" s="349">
        <f t="shared" si="0"/>
        <v>43.800000000000004</v>
      </c>
    </row>
    <row r="16" spans="1:13">
      <c r="A16" s="8">
        <v>35</v>
      </c>
      <c r="B16" s="1" t="s">
        <v>31</v>
      </c>
      <c r="C16" s="350">
        <v>12</v>
      </c>
      <c r="D16" s="350">
        <v>1.5</v>
      </c>
      <c r="E16" s="350">
        <v>1</v>
      </c>
      <c r="F16" s="350">
        <v>30</v>
      </c>
      <c r="G16" s="349">
        <f t="shared" si="1"/>
        <v>44.5</v>
      </c>
      <c r="H16" s="350">
        <v>7.2</v>
      </c>
      <c r="I16" s="350">
        <v>2</v>
      </c>
      <c r="J16" s="350">
        <v>0.2</v>
      </c>
      <c r="K16" s="350">
        <v>0.4</v>
      </c>
      <c r="L16" s="350"/>
      <c r="M16" s="349">
        <f t="shared" si="0"/>
        <v>54.300000000000004</v>
      </c>
    </row>
    <row r="17" spans="1:13">
      <c r="A17" s="8">
        <v>36</v>
      </c>
      <c r="B17" s="1" t="s">
        <v>32</v>
      </c>
      <c r="C17" s="350">
        <v>4</v>
      </c>
      <c r="D17" s="350">
        <v>2.5</v>
      </c>
      <c r="E17" s="350">
        <v>1</v>
      </c>
      <c r="F17" s="350">
        <v>40</v>
      </c>
      <c r="G17" s="349">
        <f t="shared" si="1"/>
        <v>47.5</v>
      </c>
      <c r="H17" s="350">
        <v>9</v>
      </c>
      <c r="I17" s="350">
        <v>1.5</v>
      </c>
      <c r="J17" s="350">
        <v>0.2</v>
      </c>
      <c r="K17" s="350">
        <v>0.4</v>
      </c>
      <c r="L17" s="350"/>
      <c r="M17" s="349">
        <f t="shared" si="0"/>
        <v>58.6</v>
      </c>
    </row>
    <row r="18" spans="1:13">
      <c r="A18" s="8">
        <v>37</v>
      </c>
      <c r="B18" s="1" t="s">
        <v>33</v>
      </c>
      <c r="C18" s="350">
        <v>3.5</v>
      </c>
      <c r="D18" s="350">
        <v>1.5</v>
      </c>
      <c r="E18" s="350">
        <v>1</v>
      </c>
      <c r="F18" s="350">
        <v>40</v>
      </c>
      <c r="G18" s="349">
        <f t="shared" si="1"/>
        <v>46</v>
      </c>
      <c r="H18" s="350">
        <v>8.64</v>
      </c>
      <c r="I18" s="350">
        <v>2.2000000000000002</v>
      </c>
      <c r="J18" s="350">
        <v>0.2</v>
      </c>
      <c r="K18" s="350">
        <v>0.4</v>
      </c>
      <c r="L18" s="350"/>
      <c r="M18" s="349">
        <f t="shared" si="0"/>
        <v>57.440000000000005</v>
      </c>
    </row>
    <row r="19" spans="1:13">
      <c r="A19" s="8">
        <v>38</v>
      </c>
      <c r="B19" s="1" t="s">
        <v>34</v>
      </c>
      <c r="C19" s="350">
        <v>30</v>
      </c>
      <c r="D19" s="350">
        <v>1.5</v>
      </c>
      <c r="E19" s="350">
        <v>1</v>
      </c>
      <c r="F19" s="350">
        <v>12</v>
      </c>
      <c r="G19" s="349">
        <f t="shared" si="1"/>
        <v>44.5</v>
      </c>
      <c r="H19" s="350">
        <v>10.8</v>
      </c>
      <c r="I19" s="350">
        <v>2</v>
      </c>
      <c r="J19" s="350">
        <v>1</v>
      </c>
      <c r="K19" s="350">
        <v>1.1000000000000001</v>
      </c>
      <c r="L19" s="350"/>
      <c r="M19" s="349">
        <f t="shared" si="0"/>
        <v>59.4</v>
      </c>
    </row>
    <row r="20" spans="1:13">
      <c r="A20" s="8">
        <v>39</v>
      </c>
      <c r="B20" s="1" t="s">
        <v>35</v>
      </c>
      <c r="C20" s="350">
        <v>15</v>
      </c>
      <c r="D20" s="350">
        <v>1.5</v>
      </c>
      <c r="E20" s="350">
        <v>0.5</v>
      </c>
      <c r="F20" s="350">
        <v>10</v>
      </c>
      <c r="G20" s="349">
        <f t="shared" si="1"/>
        <v>27</v>
      </c>
      <c r="H20" s="350">
        <v>9.9600000000000009</v>
      </c>
      <c r="I20" s="350"/>
      <c r="J20" s="350">
        <v>1</v>
      </c>
      <c r="K20" s="350">
        <v>1</v>
      </c>
      <c r="L20" s="350"/>
      <c r="M20" s="349">
        <f t="shared" si="0"/>
        <v>38.96</v>
      </c>
    </row>
    <row r="21" spans="1:13" ht="15" customHeight="1">
      <c r="A21" s="8">
        <v>40</v>
      </c>
      <c r="B21" s="1" t="s">
        <v>387</v>
      </c>
      <c r="C21" s="350">
        <v>5</v>
      </c>
      <c r="D21" s="350">
        <v>1.5</v>
      </c>
      <c r="E21" s="350">
        <v>1</v>
      </c>
      <c r="F21" s="350">
        <v>10</v>
      </c>
      <c r="G21" s="349">
        <f t="shared" si="1"/>
        <v>17.5</v>
      </c>
      <c r="H21" s="350">
        <v>6.3</v>
      </c>
      <c r="I21" s="350">
        <v>0.8</v>
      </c>
      <c r="J21" s="350">
        <v>0.2</v>
      </c>
      <c r="K21" s="350">
        <v>0.4</v>
      </c>
      <c r="L21" s="350"/>
      <c r="M21" s="349">
        <f t="shared" si="0"/>
        <v>25.2</v>
      </c>
    </row>
    <row r="22" spans="1:13">
      <c r="A22" s="8">
        <v>41</v>
      </c>
      <c r="B22" s="2" t="s">
        <v>36</v>
      </c>
      <c r="C22" s="350">
        <v>5</v>
      </c>
      <c r="D22" s="350">
        <v>1.5</v>
      </c>
      <c r="E22" s="350">
        <v>1</v>
      </c>
      <c r="F22" s="350">
        <v>10</v>
      </c>
      <c r="G22" s="349">
        <f t="shared" si="1"/>
        <v>17.5</v>
      </c>
      <c r="H22" s="350">
        <v>9.9600000000000009</v>
      </c>
      <c r="I22" s="350"/>
      <c r="J22" s="350">
        <v>1</v>
      </c>
      <c r="K22" s="350">
        <v>1</v>
      </c>
      <c r="L22" s="350"/>
      <c r="M22" s="349">
        <f t="shared" si="0"/>
        <v>29.46</v>
      </c>
    </row>
    <row r="23" spans="1:13">
      <c r="A23" s="8">
        <v>42</v>
      </c>
      <c r="B23" s="34" t="s">
        <v>63</v>
      </c>
      <c r="C23" s="350">
        <v>14</v>
      </c>
      <c r="D23" s="350">
        <v>1.5</v>
      </c>
      <c r="E23" s="350">
        <v>1</v>
      </c>
      <c r="F23" s="350">
        <v>10</v>
      </c>
      <c r="G23" s="349">
        <f t="shared" si="1"/>
        <v>26.5</v>
      </c>
      <c r="H23" s="350">
        <v>7.2</v>
      </c>
      <c r="I23" s="350">
        <v>1.8</v>
      </c>
      <c r="J23" s="350">
        <v>1</v>
      </c>
      <c r="K23" s="350">
        <v>1</v>
      </c>
      <c r="L23" s="350"/>
      <c r="M23" s="349">
        <f t="shared" si="0"/>
        <v>37.5</v>
      </c>
    </row>
    <row r="24" spans="1:13">
      <c r="A24" s="8">
        <v>43</v>
      </c>
      <c r="B24" s="1" t="s">
        <v>37</v>
      </c>
      <c r="C24" s="350">
        <v>10</v>
      </c>
      <c r="D24" s="350">
        <v>1.5</v>
      </c>
      <c r="E24" s="350"/>
      <c r="F24" s="350">
        <v>10</v>
      </c>
      <c r="G24" s="349">
        <f t="shared" si="1"/>
        <v>21.5</v>
      </c>
      <c r="H24" s="350">
        <v>9.9</v>
      </c>
      <c r="I24" s="350"/>
      <c r="J24" s="350">
        <v>0.6</v>
      </c>
      <c r="K24" s="350">
        <v>1</v>
      </c>
      <c r="L24" s="350"/>
      <c r="M24" s="349">
        <f t="shared" si="0"/>
        <v>33</v>
      </c>
    </row>
    <row r="25" spans="1:13" ht="15.75" customHeight="1">
      <c r="A25" s="8">
        <v>44</v>
      </c>
      <c r="B25" s="1" t="s">
        <v>290</v>
      </c>
      <c r="C25" s="351">
        <v>0.25</v>
      </c>
      <c r="D25" s="351">
        <v>8</v>
      </c>
      <c r="E25" s="351">
        <v>3</v>
      </c>
      <c r="F25" s="351"/>
      <c r="G25" s="349">
        <f t="shared" si="1"/>
        <v>11.25</v>
      </c>
      <c r="H25" s="350">
        <v>2.76</v>
      </c>
      <c r="I25" s="351"/>
      <c r="J25" s="351">
        <v>0.2</v>
      </c>
      <c r="K25" s="351">
        <v>0.4</v>
      </c>
      <c r="L25" s="351"/>
      <c r="M25" s="349">
        <f t="shared" si="0"/>
        <v>14.61</v>
      </c>
    </row>
    <row r="26" spans="1:13">
      <c r="A26" s="8">
        <v>45</v>
      </c>
      <c r="B26" s="216" t="s">
        <v>38</v>
      </c>
      <c r="C26" s="4"/>
      <c r="D26" s="4"/>
      <c r="E26" s="4"/>
      <c r="F26" s="4"/>
      <c r="G26" s="349">
        <f t="shared" si="1"/>
        <v>0</v>
      </c>
      <c r="H26" s="49">
        <v>2.7</v>
      </c>
      <c r="I26" s="49">
        <v>2</v>
      </c>
      <c r="J26" s="49">
        <v>0.2</v>
      </c>
      <c r="K26" s="49">
        <v>0.4</v>
      </c>
      <c r="L26" s="4"/>
      <c r="M26" s="349">
        <f t="shared" si="0"/>
        <v>5.3000000000000007</v>
      </c>
    </row>
    <row r="27" spans="1:13" ht="15.75" customHeight="1">
      <c r="A27" s="8">
        <v>46</v>
      </c>
      <c r="B27" s="216" t="s">
        <v>39</v>
      </c>
      <c r="C27" s="4"/>
      <c r="D27" s="4"/>
      <c r="E27" s="4"/>
      <c r="F27" s="4"/>
      <c r="G27" s="349">
        <f t="shared" si="1"/>
        <v>0</v>
      </c>
      <c r="H27" s="49">
        <v>5.46</v>
      </c>
      <c r="I27" s="49">
        <v>1</v>
      </c>
      <c r="J27" s="49">
        <v>0.2</v>
      </c>
      <c r="K27" s="49">
        <v>0.4</v>
      </c>
      <c r="L27" s="4"/>
      <c r="M27" s="349">
        <f t="shared" si="0"/>
        <v>7.0600000000000005</v>
      </c>
    </row>
    <row r="28" spans="1:13">
      <c r="A28" s="8">
        <v>47</v>
      </c>
      <c r="B28" s="216" t="s">
        <v>40</v>
      </c>
      <c r="C28" s="4"/>
      <c r="D28" s="4"/>
      <c r="E28" s="4"/>
      <c r="F28" s="4"/>
      <c r="G28" s="349">
        <f t="shared" si="1"/>
        <v>0</v>
      </c>
      <c r="H28" s="49">
        <v>2.7</v>
      </c>
      <c r="I28" s="49">
        <v>2</v>
      </c>
      <c r="J28" s="49">
        <v>0.2</v>
      </c>
      <c r="K28" s="49">
        <v>0.4</v>
      </c>
      <c r="L28" s="4"/>
      <c r="M28" s="349">
        <f t="shared" si="0"/>
        <v>5.3000000000000007</v>
      </c>
    </row>
    <row r="29" spans="1:13">
      <c r="A29" s="8">
        <v>48</v>
      </c>
      <c r="B29" s="216" t="s">
        <v>41</v>
      </c>
      <c r="C29" s="4"/>
      <c r="D29" s="4"/>
      <c r="E29" s="4"/>
      <c r="F29" s="4"/>
      <c r="G29" s="349">
        <f t="shared" si="1"/>
        <v>0</v>
      </c>
      <c r="H29" s="49"/>
      <c r="I29" s="49">
        <v>2</v>
      </c>
      <c r="J29" s="49">
        <v>0.2</v>
      </c>
      <c r="K29" s="49">
        <v>0.4</v>
      </c>
      <c r="L29" s="4"/>
      <c r="M29" s="349">
        <f t="shared" si="0"/>
        <v>2.6</v>
      </c>
    </row>
    <row r="30" spans="1:13">
      <c r="A30" s="8">
        <v>49</v>
      </c>
      <c r="B30" s="216" t="s">
        <v>42</v>
      </c>
      <c r="C30" s="4"/>
      <c r="D30" s="4"/>
      <c r="E30" s="4"/>
      <c r="F30" s="4"/>
      <c r="G30" s="349">
        <f t="shared" si="1"/>
        <v>0</v>
      </c>
      <c r="H30" s="49">
        <v>2.7</v>
      </c>
      <c r="I30" s="49">
        <v>2</v>
      </c>
      <c r="J30" s="49">
        <v>0.2</v>
      </c>
      <c r="K30" s="49">
        <v>0.4</v>
      </c>
      <c r="L30" s="4"/>
      <c r="M30" s="349">
        <f t="shared" si="0"/>
        <v>5.3000000000000007</v>
      </c>
    </row>
    <row r="31" spans="1:13">
      <c r="A31" s="8"/>
      <c r="B31" s="433" t="s">
        <v>64</v>
      </c>
      <c r="C31" s="349">
        <f>SUM(C9:C30)</f>
        <v>131.55000000000001</v>
      </c>
      <c r="D31" s="349">
        <f t="shared" ref="D31:M31" si="2">SUM(D9:D30)</f>
        <v>43.6</v>
      </c>
      <c r="E31" s="349">
        <f t="shared" si="2"/>
        <v>20.3</v>
      </c>
      <c r="F31" s="349">
        <f t="shared" si="2"/>
        <v>442.1</v>
      </c>
      <c r="G31" s="349">
        <f t="shared" si="2"/>
        <v>637.54999999999995</v>
      </c>
      <c r="H31" s="349">
        <f t="shared" si="2"/>
        <v>270.75599999999997</v>
      </c>
      <c r="I31" s="349">
        <f t="shared" si="2"/>
        <v>51.933999999999997</v>
      </c>
      <c r="J31" s="349">
        <f t="shared" si="2"/>
        <v>12.92</v>
      </c>
      <c r="K31" s="349">
        <f t="shared" si="2"/>
        <v>23.66</v>
      </c>
      <c r="L31" s="349">
        <f t="shared" si="2"/>
        <v>8</v>
      </c>
      <c r="M31" s="349">
        <f t="shared" si="2"/>
        <v>1004.8199999999999</v>
      </c>
    </row>
  </sheetData>
  <mergeCells count="4">
    <mergeCell ref="A1:L1"/>
    <mergeCell ref="A4:L4"/>
    <mergeCell ref="A5:L5"/>
    <mergeCell ref="K6:M6"/>
  </mergeCells>
  <printOptions horizontalCentered="1"/>
  <pageMargins left="1.2" right="1.2" top="1" bottom="1" header="0.3" footer="0.3"/>
  <pageSetup scale="80" orientation="landscape" horizontalDpi="300" verticalDpi="300" r:id="rId1"/>
  <headerFooter>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4" workbookViewId="0">
      <selection sqref="A1:C14"/>
    </sheetView>
  </sheetViews>
  <sheetFormatPr defaultRowHeight="15"/>
  <cols>
    <col min="2" max="2" width="79.42578125" customWidth="1"/>
    <col min="3" max="3" width="23.28515625" customWidth="1"/>
  </cols>
  <sheetData>
    <row r="1" spans="1:6" ht="18" customHeight="1">
      <c r="A1" s="644" t="s">
        <v>22</v>
      </c>
      <c r="B1" s="644"/>
      <c r="C1" s="644"/>
    </row>
    <row r="2" spans="1:6" ht="18" customHeight="1">
      <c r="A2" s="174"/>
      <c r="B2" s="174"/>
      <c r="C2" s="174"/>
    </row>
    <row r="3" spans="1:6" ht="18" customHeight="1">
      <c r="A3" s="174"/>
      <c r="B3" s="174"/>
      <c r="C3" s="174"/>
    </row>
    <row r="4" spans="1:6" ht="18">
      <c r="A4" s="645" t="s">
        <v>258</v>
      </c>
      <c r="B4" s="645"/>
      <c r="C4" s="645"/>
    </row>
    <row r="5" spans="1:6" ht="18">
      <c r="A5" s="123"/>
      <c r="B5" s="123"/>
      <c r="C5" s="123"/>
    </row>
    <row r="6" spans="1:6" ht="18">
      <c r="A6" s="602" t="s">
        <v>253</v>
      </c>
      <c r="B6" s="602"/>
      <c r="C6" s="602"/>
    </row>
    <row r="7" spans="1:6" ht="18">
      <c r="A7" s="123"/>
      <c r="B7" s="123"/>
      <c r="C7" s="123"/>
    </row>
    <row r="8" spans="1:6" ht="18">
      <c r="A8" s="602" t="s">
        <v>597</v>
      </c>
      <c r="B8" s="602"/>
      <c r="C8" s="602"/>
    </row>
    <row r="9" spans="1:6">
      <c r="A9" s="124"/>
      <c r="B9" s="124"/>
      <c r="C9" s="124"/>
    </row>
    <row r="10" spans="1:6" ht="15.75">
      <c r="A10" s="125"/>
      <c r="B10" s="125"/>
      <c r="C10" s="232" t="s">
        <v>254</v>
      </c>
    </row>
    <row r="11" spans="1:6" ht="15.75">
      <c r="A11" s="180" t="s">
        <v>88</v>
      </c>
      <c r="B11" s="180" t="s">
        <v>248</v>
      </c>
      <c r="C11" s="180" t="s">
        <v>249</v>
      </c>
      <c r="F11">
        <v>2</v>
      </c>
    </row>
    <row r="12" spans="1:6" ht="117" customHeight="1">
      <c r="A12" s="199" t="s">
        <v>250</v>
      </c>
      <c r="B12" s="524" t="s">
        <v>686</v>
      </c>
      <c r="C12" s="457">
        <f>'RM15'!C31</f>
        <v>4.2</v>
      </c>
    </row>
    <row r="13" spans="1:6" ht="25.5">
      <c r="A13" s="250">
        <v>2</v>
      </c>
      <c r="B13" s="456" t="s">
        <v>652</v>
      </c>
      <c r="C13" s="251">
        <f>'RM15'!F31</f>
        <v>2.4</v>
      </c>
    </row>
    <row r="14" spans="1:6">
      <c r="A14" s="653" t="s">
        <v>255</v>
      </c>
      <c r="B14" s="653"/>
      <c r="C14" s="252">
        <f>SUM(C12:C13)</f>
        <v>6.6</v>
      </c>
    </row>
  </sheetData>
  <mergeCells count="5">
    <mergeCell ref="A14:B14"/>
    <mergeCell ref="A1:C1"/>
    <mergeCell ref="A4:C4"/>
    <mergeCell ref="A6:C6"/>
    <mergeCell ref="A8:C8"/>
  </mergeCells>
  <printOptions horizontalCentered="1"/>
  <pageMargins left="1.2" right="0.7" top="1.25" bottom="1" header="0.3" footer="0.3"/>
  <pageSetup orientation="landscape" horizontalDpi="300" verticalDpi="300" r:id="rId1"/>
  <headerFooter>
    <oddFooter>&amp;C26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sqref="A1:C21"/>
    </sheetView>
  </sheetViews>
  <sheetFormatPr defaultRowHeight="15"/>
  <cols>
    <col min="2" max="2" width="84.85546875" customWidth="1"/>
    <col min="3" max="3" width="24.28515625" customWidth="1"/>
  </cols>
  <sheetData>
    <row r="1" spans="1:3" ht="18" customHeight="1">
      <c r="A1" s="644" t="s">
        <v>22</v>
      </c>
      <c r="B1" s="644"/>
      <c r="C1" s="644"/>
    </row>
    <row r="2" spans="1:3" ht="18" customHeight="1">
      <c r="A2" s="174"/>
      <c r="B2" s="174"/>
      <c r="C2" s="174"/>
    </row>
    <row r="3" spans="1:3" ht="18" customHeight="1">
      <c r="A3" s="174"/>
      <c r="B3" s="174"/>
      <c r="C3" s="174"/>
    </row>
    <row r="4" spans="1:3" ht="18">
      <c r="A4" s="645" t="s">
        <v>261</v>
      </c>
      <c r="B4" s="645"/>
      <c r="C4" s="645"/>
    </row>
    <row r="5" spans="1:3" ht="18">
      <c r="A5" s="123"/>
      <c r="B5" s="123"/>
      <c r="C5" s="123"/>
    </row>
    <row r="6" spans="1:3" ht="18">
      <c r="A6" s="602" t="s">
        <v>256</v>
      </c>
      <c r="B6" s="602"/>
      <c r="C6" s="602"/>
    </row>
    <row r="7" spans="1:3" ht="18">
      <c r="A7" s="123"/>
      <c r="B7" s="123"/>
      <c r="C7" s="123"/>
    </row>
    <row r="8" spans="1:3" ht="18">
      <c r="A8" s="602" t="s">
        <v>597</v>
      </c>
      <c r="B8" s="602"/>
      <c r="C8" s="602"/>
    </row>
    <row r="9" spans="1:3">
      <c r="A9" s="124"/>
      <c r="B9" s="124"/>
      <c r="C9" s="124"/>
    </row>
    <row r="10" spans="1:3" ht="15.75">
      <c r="A10" s="125"/>
      <c r="B10" s="125"/>
      <c r="C10" s="232" t="s">
        <v>254</v>
      </c>
    </row>
    <row r="11" spans="1:3" ht="15.75">
      <c r="A11" s="180" t="s">
        <v>88</v>
      </c>
      <c r="B11" s="180" t="s">
        <v>248</v>
      </c>
      <c r="C11" s="180" t="s">
        <v>249</v>
      </c>
    </row>
    <row r="12" spans="1:3" ht="36" customHeight="1">
      <c r="A12" s="280" t="s">
        <v>250</v>
      </c>
      <c r="B12" s="456" t="s">
        <v>650</v>
      </c>
      <c r="C12" s="281">
        <f>'RM15'!C32</f>
        <v>0.6</v>
      </c>
    </row>
    <row r="13" spans="1:3" ht="15" customHeight="1">
      <c r="A13" s="654" t="s">
        <v>251</v>
      </c>
      <c r="B13" s="655" t="s">
        <v>672</v>
      </c>
      <c r="C13" s="657">
        <f>'RM15'!D32</f>
        <v>0.6</v>
      </c>
    </row>
    <row r="14" spans="1:3" ht="13.5" customHeight="1">
      <c r="A14" s="560"/>
      <c r="B14" s="656"/>
      <c r="C14" s="657"/>
    </row>
    <row r="15" spans="1:3" ht="15" customHeight="1">
      <c r="A15" s="654">
        <v>3</v>
      </c>
      <c r="B15" s="655" t="s">
        <v>671</v>
      </c>
      <c r="C15" s="657">
        <f>'RM15'!E32</f>
        <v>1.2</v>
      </c>
    </row>
    <row r="16" spans="1:3">
      <c r="A16" s="654"/>
      <c r="B16" s="656"/>
      <c r="C16" s="560"/>
    </row>
    <row r="17" spans="1:3" ht="27" customHeight="1">
      <c r="A17" s="654"/>
      <c r="B17" s="656"/>
      <c r="C17" s="560"/>
    </row>
    <row r="18" spans="1:3" ht="15" customHeight="1">
      <c r="A18" s="654">
        <v>4</v>
      </c>
      <c r="B18" s="655" t="s">
        <v>651</v>
      </c>
      <c r="C18" s="657">
        <f>'RM15'!F32</f>
        <v>1.2</v>
      </c>
    </row>
    <row r="19" spans="1:3">
      <c r="A19" s="654"/>
      <c r="B19" s="656"/>
      <c r="C19" s="657"/>
    </row>
    <row r="20" spans="1:3" ht="22.5" customHeight="1">
      <c r="A20" s="654"/>
      <c r="B20" s="656"/>
      <c r="C20" s="657"/>
    </row>
    <row r="21" spans="1:3">
      <c r="A21" s="643" t="s">
        <v>255</v>
      </c>
      <c r="B21" s="643"/>
      <c r="C21" s="203">
        <f>SUM(C12:C18)</f>
        <v>3.5999999999999996</v>
      </c>
    </row>
  </sheetData>
  <mergeCells count="14">
    <mergeCell ref="A1:C1"/>
    <mergeCell ref="A4:C4"/>
    <mergeCell ref="A6:C6"/>
    <mergeCell ref="A8:C8"/>
    <mergeCell ref="A13:A14"/>
    <mergeCell ref="B13:B14"/>
    <mergeCell ref="C13:C14"/>
    <mergeCell ref="A21:B21"/>
    <mergeCell ref="A15:A17"/>
    <mergeCell ref="B15:B17"/>
    <mergeCell ref="C15:C17"/>
    <mergeCell ref="A18:A20"/>
    <mergeCell ref="B18:B20"/>
    <mergeCell ref="C18:C20"/>
  </mergeCells>
  <printOptions horizontalCentered="1"/>
  <pageMargins left="1.2" right="0.7" top="1.25" bottom="1" header="0.3" footer="0.3"/>
  <pageSetup scale="95" orientation="landscape" horizontalDpi="300" verticalDpi="300" r:id="rId1"/>
  <headerFooter>
    <oddFooter>&amp;C27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opLeftCell="A7" workbookViewId="0">
      <selection sqref="A1:C14"/>
    </sheetView>
  </sheetViews>
  <sheetFormatPr defaultRowHeight="15"/>
  <cols>
    <col min="2" max="2" width="81.140625" customWidth="1"/>
    <col min="3" max="3" width="24.5703125" customWidth="1"/>
  </cols>
  <sheetData>
    <row r="1" spans="1:3" ht="18" customHeight="1">
      <c r="A1" s="644" t="s">
        <v>22</v>
      </c>
      <c r="B1" s="644"/>
      <c r="C1" s="644"/>
    </row>
    <row r="2" spans="1:3" ht="18" customHeight="1">
      <c r="A2" s="174"/>
      <c r="B2" s="174"/>
      <c r="C2" s="174"/>
    </row>
    <row r="3" spans="1:3" ht="18" customHeight="1">
      <c r="A3" s="174"/>
      <c r="B3" s="174"/>
      <c r="C3" s="174"/>
    </row>
    <row r="4" spans="1:3" ht="18">
      <c r="A4" s="645" t="s">
        <v>263</v>
      </c>
      <c r="B4" s="645"/>
      <c r="C4" s="645"/>
    </row>
    <row r="5" spans="1:3" ht="18">
      <c r="A5" s="123"/>
      <c r="B5" s="123"/>
      <c r="C5" s="123"/>
    </row>
    <row r="6" spans="1:3" ht="18">
      <c r="A6" s="602" t="s">
        <v>257</v>
      </c>
      <c r="B6" s="602"/>
      <c r="C6" s="602"/>
    </row>
    <row r="7" spans="1:3" ht="18">
      <c r="A7" s="123"/>
      <c r="B7" s="123"/>
      <c r="C7" s="123"/>
    </row>
    <row r="8" spans="1:3" ht="18">
      <c r="A8" s="602" t="s">
        <v>597</v>
      </c>
      <c r="B8" s="602"/>
      <c r="C8" s="602"/>
    </row>
    <row r="9" spans="1:3">
      <c r="A9" s="124"/>
      <c r="B9" s="124"/>
      <c r="C9" s="124"/>
    </row>
    <row r="10" spans="1:3" ht="15.75">
      <c r="A10" s="125"/>
      <c r="B10" s="125"/>
      <c r="C10" s="232" t="s">
        <v>254</v>
      </c>
    </row>
    <row r="11" spans="1:3" ht="15.75">
      <c r="A11" s="180" t="s">
        <v>88</v>
      </c>
      <c r="B11" s="180" t="s">
        <v>248</v>
      </c>
      <c r="C11" s="180" t="s">
        <v>249</v>
      </c>
    </row>
    <row r="12" spans="1:3" ht="117" customHeight="1">
      <c r="A12" s="253" t="s">
        <v>250</v>
      </c>
      <c r="B12" s="524" t="s">
        <v>687</v>
      </c>
      <c r="C12" s="254">
        <f>'RM15'!C33</f>
        <v>2.4</v>
      </c>
    </row>
    <row r="13" spans="1:3" ht="69" customHeight="1">
      <c r="A13" s="253">
        <v>2</v>
      </c>
      <c r="B13" s="524" t="s">
        <v>688</v>
      </c>
      <c r="C13" s="254">
        <f>'RM15'!F33</f>
        <v>1.5</v>
      </c>
    </row>
    <row r="14" spans="1:3">
      <c r="A14" s="653" t="s">
        <v>255</v>
      </c>
      <c r="B14" s="653"/>
      <c r="C14" s="162">
        <f>SUM(C12:C13)</f>
        <v>3.9</v>
      </c>
    </row>
    <row r="19" spans="1:3">
      <c r="A19" s="535"/>
      <c r="B19" s="535"/>
      <c r="C19" s="535"/>
    </row>
  </sheetData>
  <mergeCells count="6">
    <mergeCell ref="A19:C19"/>
    <mergeCell ref="A1:C1"/>
    <mergeCell ref="A4:C4"/>
    <mergeCell ref="A6:C6"/>
    <mergeCell ref="A8:C8"/>
    <mergeCell ref="A14:B14"/>
  </mergeCells>
  <printOptions horizontalCentered="1"/>
  <pageMargins left="1.2" right="0.7" top="1.25" bottom="1" header="0.3" footer="0.3"/>
  <pageSetup orientation="landscape" horizontalDpi="300" verticalDpi="300" r:id="rId1"/>
  <headerFooter>
    <oddFooter>&amp;C28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opLeftCell="A6" workbookViewId="0">
      <selection sqref="A1:C15"/>
    </sheetView>
  </sheetViews>
  <sheetFormatPr defaultRowHeight="15"/>
  <cols>
    <col min="1" max="1" width="8.7109375" customWidth="1"/>
    <col min="2" max="2" width="87.140625" customWidth="1"/>
    <col min="3" max="3" width="21.85546875" customWidth="1"/>
  </cols>
  <sheetData>
    <row r="1" spans="1:3" ht="18">
      <c r="A1" s="644" t="s">
        <v>22</v>
      </c>
      <c r="B1" s="644"/>
      <c r="C1" s="644"/>
    </row>
    <row r="2" spans="1:3" ht="18">
      <c r="A2" s="174"/>
      <c r="B2" s="174"/>
      <c r="C2" s="174"/>
    </row>
    <row r="3" spans="1:3" ht="18">
      <c r="A3" s="174"/>
      <c r="B3" s="174"/>
      <c r="C3" s="174"/>
    </row>
    <row r="4" spans="1:3" ht="18">
      <c r="A4" s="645" t="s">
        <v>264</v>
      </c>
      <c r="B4" s="645"/>
      <c r="C4" s="645"/>
    </row>
    <row r="5" spans="1:3" ht="18">
      <c r="A5" s="123"/>
      <c r="B5" s="123"/>
      <c r="C5" s="123"/>
    </row>
    <row r="6" spans="1:3" ht="15.75">
      <c r="A6" s="646" t="s">
        <v>259</v>
      </c>
      <c r="B6" s="646"/>
      <c r="C6" s="646"/>
    </row>
    <row r="7" spans="1:3" ht="15.75">
      <c r="A7" s="125"/>
      <c r="B7" s="125"/>
      <c r="C7" s="125"/>
    </row>
    <row r="8" spans="1:3" ht="15.75">
      <c r="A8" s="646" t="s">
        <v>598</v>
      </c>
      <c r="B8" s="646"/>
      <c r="C8" s="646"/>
    </row>
    <row r="9" spans="1:3" ht="15.75">
      <c r="A9" s="125"/>
      <c r="B9" s="125"/>
      <c r="C9" s="126" t="s">
        <v>254</v>
      </c>
    </row>
    <row r="10" spans="1:3">
      <c r="A10" s="183" t="s">
        <v>88</v>
      </c>
      <c r="B10" s="183" t="s">
        <v>248</v>
      </c>
      <c r="C10" s="183" t="s">
        <v>249</v>
      </c>
    </row>
    <row r="11" spans="1:3" ht="40.5" customHeight="1">
      <c r="A11" s="197" t="s">
        <v>250</v>
      </c>
      <c r="B11" s="432" t="s">
        <v>611</v>
      </c>
      <c r="C11" s="182">
        <f>'RM23'!C34</f>
        <v>3</v>
      </c>
    </row>
    <row r="12" spans="1:3" ht="43.5" customHeight="1">
      <c r="A12" s="197" t="s">
        <v>251</v>
      </c>
      <c r="B12" s="358" t="s">
        <v>484</v>
      </c>
      <c r="C12" s="182">
        <f>'RM23'!D34</f>
        <v>1.5</v>
      </c>
    </row>
    <row r="13" spans="1:3" ht="60" customHeight="1">
      <c r="A13" s="197" t="s">
        <v>252</v>
      </c>
      <c r="B13" s="434" t="s">
        <v>485</v>
      </c>
      <c r="C13" s="182">
        <f>'RM23'!E34</f>
        <v>1</v>
      </c>
    </row>
    <row r="14" spans="1:3" ht="83.25" customHeight="1">
      <c r="A14" s="197" t="s">
        <v>260</v>
      </c>
      <c r="B14" s="434" t="s">
        <v>486</v>
      </c>
      <c r="C14" s="182">
        <f>'RM23'!F34</f>
        <v>30</v>
      </c>
    </row>
    <row r="15" spans="1:3">
      <c r="A15" s="643" t="s">
        <v>255</v>
      </c>
      <c r="B15" s="643"/>
      <c r="C15" s="203">
        <f>SUM(C11:C14)</f>
        <v>35.5</v>
      </c>
    </row>
  </sheetData>
  <mergeCells count="5">
    <mergeCell ref="A4:C4"/>
    <mergeCell ref="A6:C6"/>
    <mergeCell ref="A8:C8"/>
    <mergeCell ref="A15:B15"/>
    <mergeCell ref="A1:C1"/>
  </mergeCells>
  <printOptions horizontalCentered="1"/>
  <pageMargins left="1.2" right="0.7" top="1" bottom="0.75" header="0.3" footer="0.3"/>
  <pageSetup scale="95" orientation="landscape" horizontalDpi="300" verticalDpi="300" r:id="rId1"/>
  <headerFooter>
    <oddFooter>&amp;C29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13" workbookViewId="0">
      <selection sqref="A1:C14"/>
    </sheetView>
  </sheetViews>
  <sheetFormatPr defaultRowHeight="15"/>
  <cols>
    <col min="1" max="1" width="7.5703125" customWidth="1"/>
    <col min="2" max="2" width="87.85546875" customWidth="1"/>
    <col min="3" max="3" width="24.140625" customWidth="1"/>
  </cols>
  <sheetData>
    <row r="1" spans="1:3" ht="18">
      <c r="A1" s="644" t="s">
        <v>22</v>
      </c>
      <c r="B1" s="644"/>
      <c r="C1" s="644"/>
    </row>
    <row r="2" spans="1:3" ht="18">
      <c r="A2" s="174"/>
      <c r="B2" s="174"/>
      <c r="C2" s="174"/>
    </row>
    <row r="3" spans="1:3" ht="18">
      <c r="A3" s="645" t="s">
        <v>266</v>
      </c>
      <c r="B3" s="645"/>
      <c r="C3" s="645"/>
    </row>
    <row r="4" spans="1:3" ht="18">
      <c r="A4" s="123"/>
      <c r="B4" s="123"/>
      <c r="C4" s="123"/>
    </row>
    <row r="5" spans="1:3" ht="18">
      <c r="A5" s="602" t="s">
        <v>262</v>
      </c>
      <c r="B5" s="602"/>
      <c r="C5" s="602"/>
    </row>
    <row r="6" spans="1:3" ht="15.75">
      <c r="A6" s="125"/>
      <c r="B6" s="125"/>
      <c r="C6" s="125"/>
    </row>
    <row r="7" spans="1:3" ht="18">
      <c r="A7" s="602" t="s">
        <v>597</v>
      </c>
      <c r="B7" s="602"/>
      <c r="C7" s="602"/>
    </row>
    <row r="8" spans="1:3" ht="15.75">
      <c r="A8" s="125"/>
      <c r="B8" s="125"/>
      <c r="C8" s="126" t="s">
        <v>254</v>
      </c>
    </row>
    <row r="9" spans="1:3" ht="15.75">
      <c r="A9" s="180" t="s">
        <v>88</v>
      </c>
      <c r="B9" s="180" t="s">
        <v>248</v>
      </c>
      <c r="C9" s="180" t="s">
        <v>249</v>
      </c>
    </row>
    <row r="10" spans="1:3" ht="46.5" customHeight="1">
      <c r="A10" s="293" t="s">
        <v>250</v>
      </c>
      <c r="B10" s="295" t="s">
        <v>480</v>
      </c>
      <c r="C10" s="182">
        <f>'RM23'!C35</f>
        <v>3</v>
      </c>
    </row>
    <row r="11" spans="1:3" ht="68.25" customHeight="1">
      <c r="A11" s="293" t="s">
        <v>251</v>
      </c>
      <c r="B11" s="198" t="s">
        <v>481</v>
      </c>
      <c r="C11" s="182">
        <f>'RM23'!D35</f>
        <v>1.5</v>
      </c>
    </row>
    <row r="12" spans="1:3" ht="74.25" customHeight="1">
      <c r="A12" s="199" t="s">
        <v>252</v>
      </c>
      <c r="B12" s="356" t="s">
        <v>482</v>
      </c>
      <c r="C12" s="200">
        <f>'RM23'!E35</f>
        <v>1</v>
      </c>
    </row>
    <row r="13" spans="1:3" ht="168.75" customHeight="1">
      <c r="A13" s="199" t="s">
        <v>260</v>
      </c>
      <c r="B13" s="358" t="s">
        <v>483</v>
      </c>
      <c r="C13" s="200">
        <f>'RM23'!F35</f>
        <v>30</v>
      </c>
    </row>
    <row r="14" spans="1:3" ht="15" customHeight="1">
      <c r="A14" s="658" t="s">
        <v>255</v>
      </c>
      <c r="B14" s="659"/>
      <c r="C14" s="203">
        <f>SUM(C10:C13)</f>
        <v>35.5</v>
      </c>
    </row>
  </sheetData>
  <mergeCells count="5">
    <mergeCell ref="A3:C3"/>
    <mergeCell ref="A5:C5"/>
    <mergeCell ref="A7:C7"/>
    <mergeCell ref="A14:B14"/>
    <mergeCell ref="A1:C1"/>
  </mergeCells>
  <printOptions horizontalCentered="1"/>
  <pageMargins left="1.2" right="0.45" top="0.5" bottom="0.5" header="0.3" footer="0.3"/>
  <pageSetup orientation="landscape" horizontalDpi="300" verticalDpi="300" r:id="rId1"/>
  <headerFooter>
    <oddFooter>&amp;C30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10" workbookViewId="0">
      <selection activeCell="E22" sqref="E22"/>
    </sheetView>
  </sheetViews>
  <sheetFormatPr defaultRowHeight="15"/>
  <cols>
    <col min="1" max="1" width="4.85546875" customWidth="1"/>
    <col min="2" max="2" width="43.42578125" customWidth="1"/>
    <col min="3" max="3" width="28.85546875" customWidth="1"/>
    <col min="4" max="4" width="10.7109375" customWidth="1"/>
    <col min="5" max="5" width="22.140625" customWidth="1"/>
  </cols>
  <sheetData>
    <row r="1" spans="1:5" ht="21.75" customHeight="1">
      <c r="A1" s="539" t="s">
        <v>301</v>
      </c>
      <c r="B1" s="540"/>
      <c r="C1" s="540"/>
      <c r="D1" s="540"/>
      <c r="E1" s="540"/>
    </row>
    <row r="2" spans="1:5" ht="21" customHeight="1">
      <c r="A2" s="541" t="s">
        <v>505</v>
      </c>
      <c r="B2" s="541"/>
      <c r="C2" s="541"/>
      <c r="D2" s="541"/>
      <c r="E2" s="535"/>
    </row>
    <row r="3" spans="1:5">
      <c r="A3" s="330"/>
      <c r="B3" s="330"/>
      <c r="C3" s="330"/>
      <c r="D3" s="330"/>
      <c r="E3" s="330"/>
    </row>
    <row r="4" spans="1:5">
      <c r="A4" s="548" t="s">
        <v>336</v>
      </c>
      <c r="B4" s="549"/>
      <c r="C4" s="549"/>
      <c r="D4" s="549"/>
      <c r="E4" s="546"/>
    </row>
    <row r="5" spans="1:5" ht="22.5" customHeight="1">
      <c r="A5" s="553" t="s">
        <v>88</v>
      </c>
      <c r="B5" s="553" t="s">
        <v>433</v>
      </c>
      <c r="C5" s="550" t="s">
        <v>558</v>
      </c>
      <c r="D5" s="551"/>
      <c r="E5" s="552"/>
    </row>
    <row r="6" spans="1:5" ht="45.75" customHeight="1">
      <c r="A6" s="555"/>
      <c r="B6" s="554"/>
      <c r="C6" s="310" t="s">
        <v>373</v>
      </c>
      <c r="D6" s="310" t="s">
        <v>429</v>
      </c>
      <c r="E6" s="305" t="s">
        <v>504</v>
      </c>
    </row>
    <row r="7" spans="1:5">
      <c r="A7" s="316">
        <v>1</v>
      </c>
      <c r="B7" s="317" t="s">
        <v>430</v>
      </c>
      <c r="C7" s="323">
        <v>2333.79</v>
      </c>
      <c r="D7" s="324">
        <v>538.78</v>
      </c>
      <c r="E7" s="369">
        <v>1566.71</v>
      </c>
    </row>
    <row r="8" spans="1:5">
      <c r="A8" s="316">
        <v>2</v>
      </c>
      <c r="B8" s="317" t="s">
        <v>506</v>
      </c>
      <c r="C8" s="323"/>
      <c r="D8" s="324">
        <v>258.77</v>
      </c>
      <c r="E8" s="369">
        <v>1848.51</v>
      </c>
    </row>
    <row r="9" spans="1:5">
      <c r="A9" s="316">
        <v>3</v>
      </c>
      <c r="B9" s="317" t="s">
        <v>431</v>
      </c>
      <c r="C9" s="323">
        <v>1673.39</v>
      </c>
      <c r="D9" s="324">
        <v>24</v>
      </c>
      <c r="E9" s="369">
        <v>2719.93</v>
      </c>
    </row>
    <row r="10" spans="1:5">
      <c r="A10" s="316">
        <v>4</v>
      </c>
      <c r="B10" s="4" t="s">
        <v>439</v>
      </c>
      <c r="C10" s="323"/>
      <c r="D10" s="324">
        <v>99.38</v>
      </c>
      <c r="E10" s="369">
        <v>1749.63</v>
      </c>
    </row>
    <row r="11" spans="1:5">
      <c r="A11" s="316">
        <v>5</v>
      </c>
      <c r="B11" s="317" t="s">
        <v>432</v>
      </c>
      <c r="C11" s="323">
        <v>3502.91</v>
      </c>
      <c r="D11" s="324">
        <v>79.89</v>
      </c>
      <c r="E11" s="369">
        <v>4437.37</v>
      </c>
    </row>
    <row r="12" spans="1:5">
      <c r="A12" s="316">
        <v>6</v>
      </c>
      <c r="B12" s="317" t="s">
        <v>507</v>
      </c>
      <c r="C12" s="323"/>
      <c r="D12" s="324">
        <v>889.38</v>
      </c>
      <c r="E12" s="324">
        <v>8263.9</v>
      </c>
    </row>
    <row r="13" spans="1:5">
      <c r="A13" s="316">
        <v>7</v>
      </c>
      <c r="B13" s="370" t="s">
        <v>508</v>
      </c>
      <c r="C13" s="328"/>
      <c r="D13" s="369">
        <v>145.32</v>
      </c>
      <c r="E13" s="324">
        <v>5583.2</v>
      </c>
    </row>
    <row r="14" spans="1:5">
      <c r="A14" s="316"/>
      <c r="B14" s="311" t="s">
        <v>14</v>
      </c>
      <c r="C14" s="325">
        <f>SUM(C7:C13)</f>
        <v>7510.09</v>
      </c>
      <c r="D14" s="325">
        <f>SUM(D7:D13)</f>
        <v>2035.5199999999998</v>
      </c>
      <c r="E14" s="325">
        <f>SUM(E7:E13)</f>
        <v>26169.25</v>
      </c>
    </row>
    <row r="15" spans="1:5" ht="15.75">
      <c r="A15" s="312"/>
      <c r="B15" s="313"/>
      <c r="C15" s="314"/>
      <c r="D15" s="315"/>
      <c r="E15" s="315"/>
    </row>
    <row r="16" spans="1:5" ht="15" customHeight="1">
      <c r="A16" s="545" t="s">
        <v>559</v>
      </c>
      <c r="B16" s="546"/>
      <c r="C16" s="546"/>
      <c r="D16" s="244"/>
    </row>
    <row r="17" spans="1:5" ht="15" customHeight="1">
      <c r="A17" s="547" t="s">
        <v>372</v>
      </c>
      <c r="B17" s="546"/>
      <c r="C17" s="546"/>
      <c r="D17" s="244"/>
    </row>
    <row r="18" spans="1:5" ht="15" customHeight="1">
      <c r="A18" s="542" t="s">
        <v>336</v>
      </c>
      <c r="B18" s="543"/>
      <c r="C18" s="544"/>
      <c r="D18" s="244"/>
    </row>
    <row r="19" spans="1:5" ht="46.5" customHeight="1">
      <c r="A19" s="308" t="s">
        <v>88</v>
      </c>
      <c r="B19" s="304" t="s">
        <v>434</v>
      </c>
      <c r="C19" s="309" t="s">
        <v>558</v>
      </c>
      <c r="D19" s="242"/>
      <c r="E19" s="244"/>
    </row>
    <row r="20" spans="1:5">
      <c r="A20" s="308"/>
      <c r="B20" s="308"/>
      <c r="C20" s="309" t="s">
        <v>371</v>
      </c>
      <c r="D20" s="322"/>
    </row>
    <row r="21" spans="1:5">
      <c r="A21" s="319"/>
      <c r="B21" s="241" t="s">
        <v>370</v>
      </c>
      <c r="C21" s="318"/>
      <c r="D21" s="322"/>
    </row>
    <row r="22" spans="1:5" ht="15.75">
      <c r="A22" s="321" t="s">
        <v>401</v>
      </c>
      <c r="B22" s="275" t="s">
        <v>392</v>
      </c>
      <c r="C22" s="320">
        <v>1614.12</v>
      </c>
      <c r="D22" s="243"/>
    </row>
    <row r="23" spans="1:5" ht="15.75">
      <c r="A23" s="321" t="s">
        <v>402</v>
      </c>
      <c r="B23" s="275" t="s">
        <v>393</v>
      </c>
      <c r="C23" s="320">
        <v>110.03</v>
      </c>
      <c r="D23" s="243"/>
    </row>
    <row r="24" spans="1:5" ht="15.75">
      <c r="A24" s="321" t="s">
        <v>403</v>
      </c>
      <c r="B24" s="275" t="s">
        <v>394</v>
      </c>
      <c r="C24" s="320">
        <v>296.92</v>
      </c>
      <c r="D24" s="243"/>
    </row>
    <row r="25" spans="1:5" ht="15.75">
      <c r="A25" s="321" t="s">
        <v>404</v>
      </c>
      <c r="B25" s="275" t="s">
        <v>395</v>
      </c>
      <c r="C25" s="320">
        <v>151.62</v>
      </c>
      <c r="D25" s="243"/>
    </row>
    <row r="26" spans="1:5" ht="15.75">
      <c r="A26" s="321" t="s">
        <v>405</v>
      </c>
      <c r="B26" s="275" t="s">
        <v>396</v>
      </c>
      <c r="C26" s="320">
        <v>45.8</v>
      </c>
      <c r="D26" s="243"/>
    </row>
    <row r="27" spans="1:5" ht="15.75">
      <c r="A27" s="321" t="s">
        <v>406</v>
      </c>
      <c r="B27" s="275" t="s">
        <v>400</v>
      </c>
      <c r="C27" s="320">
        <v>152.15</v>
      </c>
      <c r="D27" s="243"/>
    </row>
    <row r="28" spans="1:5" ht="15.75">
      <c r="A28" s="321" t="s">
        <v>407</v>
      </c>
      <c r="B28" s="275" t="s">
        <v>397</v>
      </c>
      <c r="C28" s="320">
        <v>270.60000000000002</v>
      </c>
      <c r="D28" s="243"/>
    </row>
    <row r="29" spans="1:5" ht="15.75">
      <c r="A29" s="321" t="s">
        <v>408</v>
      </c>
      <c r="B29" s="275" t="s">
        <v>398</v>
      </c>
      <c r="C29" s="372">
        <v>641.75</v>
      </c>
      <c r="D29" s="243"/>
    </row>
    <row r="30" spans="1:5" ht="15.75">
      <c r="A30" s="321" t="s">
        <v>409</v>
      </c>
      <c r="B30" s="275" t="s">
        <v>399</v>
      </c>
      <c r="C30" s="320">
        <v>249.01</v>
      </c>
      <c r="D30" s="243"/>
    </row>
    <row r="31" spans="1:5" ht="15.75">
      <c r="A31" s="321"/>
      <c r="B31" s="329" t="s">
        <v>64</v>
      </c>
      <c r="C31" s="318">
        <f>SUM(C22:C30)</f>
        <v>3532</v>
      </c>
      <c r="D31" s="243"/>
    </row>
    <row r="32" spans="1:5">
      <c r="A32" s="212"/>
      <c r="B32" s="212"/>
      <c r="C32" s="212"/>
    </row>
  </sheetData>
  <mergeCells count="9">
    <mergeCell ref="A1:E1"/>
    <mergeCell ref="A2:E2"/>
    <mergeCell ref="A18:C18"/>
    <mergeCell ref="A16:C16"/>
    <mergeCell ref="A17:C17"/>
    <mergeCell ref="A4:E4"/>
    <mergeCell ref="C5:E5"/>
    <mergeCell ref="B5:B6"/>
    <mergeCell ref="A5:A6"/>
  </mergeCells>
  <printOptions horizontalCentered="1"/>
  <pageMargins left="1.45" right="0.7" top="0.5" bottom="0.5" header="0.3" footer="0.3"/>
  <pageSetup orientation="landscape" horizontalDpi="300" verticalDpi="300" r:id="rId1"/>
  <headerFooter>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opLeftCell="A10" workbookViewId="0">
      <selection sqref="A1:C14"/>
    </sheetView>
  </sheetViews>
  <sheetFormatPr defaultRowHeight="15"/>
  <cols>
    <col min="2" max="2" width="81.140625" customWidth="1"/>
    <col min="3" max="3" width="23.5703125" customWidth="1"/>
  </cols>
  <sheetData>
    <row r="1" spans="1:3" ht="18">
      <c r="A1" s="644" t="s">
        <v>22</v>
      </c>
      <c r="B1" s="644"/>
      <c r="C1" s="644"/>
    </row>
    <row r="2" spans="1:3" ht="18">
      <c r="A2" s="174"/>
      <c r="B2" s="174"/>
      <c r="C2" s="174"/>
    </row>
    <row r="3" spans="1:3" ht="18">
      <c r="A3" s="645" t="s">
        <v>293</v>
      </c>
      <c r="B3" s="645"/>
      <c r="C3" s="645"/>
    </row>
    <row r="4" spans="1:3" ht="18">
      <c r="A4" s="602" t="s">
        <v>464</v>
      </c>
      <c r="B4" s="602"/>
      <c r="C4" s="602"/>
    </row>
    <row r="5" spans="1:3" ht="15.75">
      <c r="A5" s="125"/>
      <c r="B5" s="125"/>
      <c r="C5" s="125"/>
    </row>
    <row r="6" spans="1:3" ht="18">
      <c r="A6" s="602" t="s">
        <v>597</v>
      </c>
      <c r="B6" s="602"/>
      <c r="C6" s="602"/>
    </row>
    <row r="7" spans="1:3" ht="15.75">
      <c r="A7" s="125"/>
      <c r="B7" s="125"/>
      <c r="C7" s="126" t="s">
        <v>254</v>
      </c>
    </row>
    <row r="8" spans="1:3" ht="15.75">
      <c r="A8" s="180" t="s">
        <v>88</v>
      </c>
      <c r="B8" s="180" t="s">
        <v>248</v>
      </c>
      <c r="C8" s="180" t="s">
        <v>249</v>
      </c>
    </row>
    <row r="9" spans="1:3" ht="81" customHeight="1">
      <c r="A9" s="293" t="s">
        <v>250</v>
      </c>
      <c r="B9" s="198" t="s">
        <v>503</v>
      </c>
      <c r="C9" s="182">
        <f>'RM24'!C10</f>
        <v>4</v>
      </c>
    </row>
    <row r="10" spans="1:3" ht="54.75" customHeight="1">
      <c r="A10" s="293" t="s">
        <v>251</v>
      </c>
      <c r="B10" s="198" t="s">
        <v>465</v>
      </c>
      <c r="C10" s="182">
        <f>'RM24'!D10</f>
        <v>2.5</v>
      </c>
    </row>
    <row r="11" spans="1:3" ht="57.75" customHeight="1">
      <c r="A11" s="199" t="s">
        <v>252</v>
      </c>
      <c r="B11" s="358" t="s">
        <v>466</v>
      </c>
      <c r="C11" s="200">
        <f>'RM24'!E10</f>
        <v>1</v>
      </c>
    </row>
    <row r="12" spans="1:3" ht="141" customHeight="1">
      <c r="A12" s="199" t="s">
        <v>260</v>
      </c>
      <c r="B12" s="358" t="s">
        <v>467</v>
      </c>
      <c r="C12" s="200">
        <f>'RM24'!F10</f>
        <v>35</v>
      </c>
    </row>
    <row r="13" spans="1:3">
      <c r="A13" s="643" t="s">
        <v>255</v>
      </c>
      <c r="B13" s="643"/>
      <c r="C13" s="203">
        <f>SUM(C9:C12)</f>
        <v>42.5</v>
      </c>
    </row>
  </sheetData>
  <mergeCells count="5">
    <mergeCell ref="A3:C3"/>
    <mergeCell ref="A4:C4"/>
    <mergeCell ref="A6:C6"/>
    <mergeCell ref="A13:B13"/>
    <mergeCell ref="A1:C1"/>
  </mergeCells>
  <printOptions horizontalCentered="1"/>
  <pageMargins left="1.2" right="0.7" top="1" bottom="0.75" header="0.3" footer="0.3"/>
  <pageSetup orientation="landscape" horizontalDpi="300" verticalDpi="300" r:id="rId1"/>
  <headerFooter>
    <oddFooter>&amp;C31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opLeftCell="A10" workbookViewId="0">
      <selection sqref="A1:C15"/>
    </sheetView>
  </sheetViews>
  <sheetFormatPr defaultRowHeight="15"/>
  <cols>
    <col min="1" max="1" width="8.5703125" customWidth="1"/>
    <col min="2" max="2" width="79" customWidth="1"/>
    <col min="3" max="3" width="24.7109375" customWidth="1"/>
  </cols>
  <sheetData>
    <row r="1" spans="1:3" ht="18">
      <c r="A1" s="644" t="s">
        <v>22</v>
      </c>
      <c r="B1" s="644"/>
      <c r="C1" s="644"/>
    </row>
    <row r="2" spans="1:3" ht="18">
      <c r="A2" s="178"/>
      <c r="B2" s="178"/>
      <c r="C2" s="178"/>
    </row>
    <row r="3" spans="1:3" ht="18">
      <c r="A3" s="645" t="s">
        <v>612</v>
      </c>
      <c r="B3" s="645"/>
      <c r="C3" s="645"/>
    </row>
    <row r="4" spans="1:3" ht="18">
      <c r="A4" s="123"/>
      <c r="B4" s="123"/>
      <c r="C4" s="123"/>
    </row>
    <row r="5" spans="1:3" ht="18">
      <c r="A5" s="602" t="s">
        <v>265</v>
      </c>
      <c r="B5" s="602"/>
      <c r="C5" s="602"/>
    </row>
    <row r="6" spans="1:3" ht="15.75">
      <c r="A6" s="125"/>
      <c r="B6" s="125"/>
      <c r="C6" s="125"/>
    </row>
    <row r="7" spans="1:3" ht="18">
      <c r="A7" s="602" t="s">
        <v>597</v>
      </c>
      <c r="B7" s="602"/>
      <c r="C7" s="602"/>
    </row>
    <row r="8" spans="1:3">
      <c r="A8" s="124"/>
      <c r="B8" s="124"/>
      <c r="C8" s="124"/>
    </row>
    <row r="9" spans="1:3" ht="15.75">
      <c r="A9" s="125"/>
      <c r="B9" s="125"/>
      <c r="C9" s="126" t="s">
        <v>254</v>
      </c>
    </row>
    <row r="10" spans="1:3" ht="15.75">
      <c r="A10" s="180" t="s">
        <v>88</v>
      </c>
      <c r="B10" s="180" t="s">
        <v>248</v>
      </c>
      <c r="C10" s="180" t="s">
        <v>249</v>
      </c>
    </row>
    <row r="11" spans="1:3" ht="38.25">
      <c r="A11" s="293" t="s">
        <v>250</v>
      </c>
      <c r="B11" s="198" t="s">
        <v>457</v>
      </c>
      <c r="C11" s="182">
        <f>'RM24'!C11</f>
        <v>3</v>
      </c>
    </row>
    <row r="12" spans="1:3" ht="67.5" customHeight="1">
      <c r="A12" s="293" t="s">
        <v>251</v>
      </c>
      <c r="B12" s="198" t="s">
        <v>458</v>
      </c>
      <c r="C12" s="182">
        <f>'RM24'!D11</f>
        <v>1.5</v>
      </c>
    </row>
    <row r="13" spans="1:3" ht="69" customHeight="1">
      <c r="A13" s="199" t="s">
        <v>252</v>
      </c>
      <c r="B13" s="358" t="s">
        <v>459</v>
      </c>
      <c r="C13" s="202">
        <f>'RM24'!E11</f>
        <v>1</v>
      </c>
    </row>
    <row r="14" spans="1:3" ht="118.5" customHeight="1">
      <c r="A14" s="199" t="s">
        <v>260</v>
      </c>
      <c r="B14" s="198" t="s">
        <v>460</v>
      </c>
      <c r="C14" s="202">
        <f>'RM24'!F11</f>
        <v>35</v>
      </c>
    </row>
    <row r="15" spans="1:3">
      <c r="A15" s="643" t="s">
        <v>255</v>
      </c>
      <c r="B15" s="643"/>
      <c r="C15" s="203">
        <f>SUM(C11:C14)</f>
        <v>40.5</v>
      </c>
    </row>
  </sheetData>
  <mergeCells count="5">
    <mergeCell ref="A3:C3"/>
    <mergeCell ref="A5:C5"/>
    <mergeCell ref="A7:C7"/>
    <mergeCell ref="A15:B15"/>
    <mergeCell ref="A1:C1"/>
  </mergeCells>
  <printOptions horizontalCentered="1"/>
  <pageMargins left="1.2" right="0.7" top="1" bottom="1" header="0.3" footer="0.3"/>
  <pageSetup orientation="landscape" horizontalDpi="300" verticalDpi="300" r:id="rId1"/>
  <headerFooter>
    <oddFooter>&amp;C32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A7" workbookViewId="0">
      <selection sqref="A1:C16"/>
    </sheetView>
  </sheetViews>
  <sheetFormatPr defaultRowHeight="15"/>
  <cols>
    <col min="2" max="2" width="79.85546875" customWidth="1"/>
    <col min="3" max="3" width="22.7109375" customWidth="1"/>
  </cols>
  <sheetData>
    <row r="1" spans="1:3" ht="18">
      <c r="A1" s="644" t="s">
        <v>22</v>
      </c>
      <c r="B1" s="644"/>
      <c r="C1" s="644"/>
    </row>
    <row r="2" spans="1:3" ht="18">
      <c r="A2" s="178"/>
      <c r="B2" s="178"/>
      <c r="C2" s="178"/>
    </row>
    <row r="3" spans="1:3" ht="18">
      <c r="A3" s="178"/>
      <c r="B3" s="178"/>
      <c r="C3" s="178"/>
    </row>
    <row r="4" spans="1:3" ht="18">
      <c r="A4" s="645" t="s">
        <v>613</v>
      </c>
      <c r="B4" s="645"/>
      <c r="C4" s="645"/>
    </row>
    <row r="5" spans="1:3" ht="18">
      <c r="A5" s="123"/>
      <c r="B5" s="123"/>
      <c r="C5" s="123"/>
    </row>
    <row r="6" spans="1:3" ht="18">
      <c r="A6" s="602" t="s">
        <v>267</v>
      </c>
      <c r="B6" s="602"/>
      <c r="C6" s="602"/>
    </row>
    <row r="7" spans="1:3" ht="15.75">
      <c r="A7" s="125"/>
      <c r="B7" s="125"/>
      <c r="C7" s="125"/>
    </row>
    <row r="8" spans="1:3" ht="18">
      <c r="A8" s="602" t="s">
        <v>598</v>
      </c>
      <c r="B8" s="602"/>
      <c r="C8" s="602"/>
    </row>
    <row r="9" spans="1:3">
      <c r="A9" s="124"/>
      <c r="B9" s="124"/>
      <c r="C9" s="124"/>
    </row>
    <row r="10" spans="1:3" ht="15.75">
      <c r="A10" s="125"/>
      <c r="B10" s="125"/>
      <c r="C10" s="126" t="s">
        <v>254</v>
      </c>
    </row>
    <row r="11" spans="1:3" ht="15.75">
      <c r="A11" s="180" t="s">
        <v>88</v>
      </c>
      <c r="B11" s="180" t="s">
        <v>248</v>
      </c>
      <c r="C11" s="180" t="s">
        <v>249</v>
      </c>
    </row>
    <row r="12" spans="1:3" ht="40.5" customHeight="1">
      <c r="A12" s="199" t="s">
        <v>250</v>
      </c>
      <c r="B12" s="295" t="s">
        <v>453</v>
      </c>
      <c r="C12" s="182">
        <f>'RM24'!C12</f>
        <v>3</v>
      </c>
    </row>
    <row r="13" spans="1:3" ht="43.5" customHeight="1">
      <c r="A13" s="293" t="s">
        <v>251</v>
      </c>
      <c r="B13" s="295" t="s">
        <v>454</v>
      </c>
      <c r="C13" s="182">
        <f>'RM24'!D12</f>
        <v>1.5</v>
      </c>
    </row>
    <row r="14" spans="1:3" ht="32.25" customHeight="1">
      <c r="A14" s="199" t="s">
        <v>252</v>
      </c>
      <c r="B14" s="356" t="s">
        <v>455</v>
      </c>
      <c r="C14" s="202">
        <f>'RM24'!E12</f>
        <v>1</v>
      </c>
    </row>
    <row r="15" spans="1:3" ht="107.25" customHeight="1">
      <c r="A15" s="199" t="s">
        <v>260</v>
      </c>
      <c r="B15" s="358" t="s">
        <v>456</v>
      </c>
      <c r="C15" s="202">
        <f>'RM24'!F12</f>
        <v>35</v>
      </c>
    </row>
    <row r="16" spans="1:3">
      <c r="A16" s="643" t="s">
        <v>255</v>
      </c>
      <c r="B16" s="643"/>
      <c r="C16" s="203">
        <f>SUM(C12:C15)</f>
        <v>40.5</v>
      </c>
    </row>
  </sheetData>
  <mergeCells count="5">
    <mergeCell ref="A4:C4"/>
    <mergeCell ref="A6:C6"/>
    <mergeCell ref="A8:C8"/>
    <mergeCell ref="A16:B16"/>
    <mergeCell ref="A1:C1"/>
  </mergeCells>
  <printOptions horizontalCentered="1"/>
  <pageMargins left="1.2" right="0.7" top="1" bottom="1" header="0.3" footer="0.3"/>
  <pageSetup orientation="landscape" horizontalDpi="300" verticalDpi="300" r:id="rId1"/>
  <headerFooter>
    <oddFooter>&amp;C33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opLeftCell="A8" workbookViewId="0">
      <selection sqref="A1:C15"/>
    </sheetView>
  </sheetViews>
  <sheetFormatPr defaultRowHeight="15"/>
  <cols>
    <col min="2" max="2" width="77.7109375" customWidth="1"/>
    <col min="3" max="3" width="22.85546875" customWidth="1"/>
  </cols>
  <sheetData>
    <row r="1" spans="1:3" ht="18">
      <c r="A1" s="644" t="s">
        <v>22</v>
      </c>
      <c r="B1" s="644"/>
      <c r="C1" s="644"/>
    </row>
    <row r="2" spans="1:3" ht="18">
      <c r="A2" s="178"/>
      <c r="B2" s="178"/>
      <c r="C2" s="178"/>
    </row>
    <row r="3" spans="1:3" ht="18">
      <c r="A3" s="645" t="s">
        <v>271</v>
      </c>
      <c r="B3" s="645"/>
      <c r="C3" s="645"/>
    </row>
    <row r="4" spans="1:3" ht="18">
      <c r="A4" s="123"/>
      <c r="B4" s="123"/>
      <c r="C4" s="123"/>
    </row>
    <row r="5" spans="1:3" ht="18">
      <c r="A5" s="602" t="s">
        <v>268</v>
      </c>
      <c r="B5" s="602"/>
      <c r="C5" s="602"/>
    </row>
    <row r="6" spans="1:3" ht="15.75">
      <c r="A6" s="125"/>
      <c r="B6" s="125"/>
      <c r="C6" s="125"/>
    </row>
    <row r="7" spans="1:3" ht="18">
      <c r="A7" s="602" t="s">
        <v>598</v>
      </c>
      <c r="B7" s="602"/>
      <c r="C7" s="602"/>
    </row>
    <row r="8" spans="1:3">
      <c r="A8" s="124"/>
      <c r="B8" s="124"/>
      <c r="C8" s="124"/>
    </row>
    <row r="9" spans="1:3" ht="15.75">
      <c r="A9" s="125"/>
      <c r="B9" s="125"/>
      <c r="C9" s="126" t="s">
        <v>254</v>
      </c>
    </row>
    <row r="10" spans="1:3" ht="15.75">
      <c r="A10" s="180" t="s">
        <v>88</v>
      </c>
      <c r="B10" s="180" t="s">
        <v>248</v>
      </c>
      <c r="C10" s="180" t="s">
        <v>249</v>
      </c>
    </row>
    <row r="11" spans="1:3" ht="45" customHeight="1">
      <c r="A11" s="293" t="s">
        <v>250</v>
      </c>
      <c r="B11" s="198" t="s">
        <v>468</v>
      </c>
      <c r="C11" s="182">
        <f>'RM24'!C13</f>
        <v>3</v>
      </c>
    </row>
    <row r="12" spans="1:3" ht="71.25" customHeight="1">
      <c r="A12" s="293" t="s">
        <v>251</v>
      </c>
      <c r="B12" s="198" t="s">
        <v>469</v>
      </c>
      <c r="C12" s="182">
        <f>'RM24'!D13</f>
        <v>6</v>
      </c>
    </row>
    <row r="13" spans="1:3" ht="47.25" customHeight="1">
      <c r="A13" s="199" t="s">
        <v>252</v>
      </c>
      <c r="B13" s="358" t="s">
        <v>470</v>
      </c>
      <c r="C13" s="202">
        <f>'RM24'!E13</f>
        <v>1</v>
      </c>
    </row>
    <row r="14" spans="1:3" ht="93.75" customHeight="1">
      <c r="A14" s="199" t="s">
        <v>260</v>
      </c>
      <c r="B14" s="358" t="s">
        <v>471</v>
      </c>
      <c r="C14" s="202">
        <f>'RM24'!F13</f>
        <v>35</v>
      </c>
    </row>
    <row r="15" spans="1:3">
      <c r="A15" s="643" t="s">
        <v>255</v>
      </c>
      <c r="B15" s="643"/>
      <c r="C15" s="203">
        <f>SUM(C11:C14)</f>
        <v>45</v>
      </c>
    </row>
  </sheetData>
  <mergeCells count="5">
    <mergeCell ref="A3:C3"/>
    <mergeCell ref="A5:C5"/>
    <mergeCell ref="A7:C7"/>
    <mergeCell ref="A15:B15"/>
    <mergeCell ref="A1:C1"/>
  </mergeCells>
  <printOptions horizontalCentered="1"/>
  <pageMargins left="1.2" right="0.95" top="1" bottom="1" header="0.3" footer="0.3"/>
  <pageSetup scale="99" orientation="landscape" horizontalDpi="300" verticalDpi="300" r:id="rId1"/>
  <headerFooter>
    <oddFooter>&amp;C34</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7" workbookViewId="0">
      <selection sqref="A1:C25"/>
    </sheetView>
  </sheetViews>
  <sheetFormatPr defaultRowHeight="15"/>
  <cols>
    <col min="2" max="2" width="85.140625" customWidth="1"/>
    <col min="3" max="3" width="19.5703125" customWidth="1"/>
  </cols>
  <sheetData>
    <row r="1" spans="1:3" ht="18">
      <c r="A1" s="644" t="s">
        <v>22</v>
      </c>
      <c r="B1" s="644"/>
      <c r="C1" s="644"/>
    </row>
    <row r="2" spans="1:3" ht="18">
      <c r="A2" s="178"/>
      <c r="B2" s="178"/>
      <c r="C2" s="178"/>
    </row>
    <row r="3" spans="1:3" ht="18">
      <c r="A3" s="178"/>
      <c r="B3" s="178"/>
      <c r="C3" s="178"/>
    </row>
    <row r="4" spans="1:3">
      <c r="C4" s="129" t="s">
        <v>614</v>
      </c>
    </row>
    <row r="6" spans="1:3">
      <c r="A6" s="661" t="s">
        <v>269</v>
      </c>
      <c r="B6" s="662"/>
      <c r="C6" s="662"/>
    </row>
    <row r="8" spans="1:3" ht="15" customHeight="1">
      <c r="A8" s="646" t="s">
        <v>597</v>
      </c>
      <c r="B8" s="646"/>
      <c r="C8" s="646"/>
    </row>
    <row r="9" spans="1:3" ht="15.75">
      <c r="C9" s="126" t="s">
        <v>254</v>
      </c>
    </row>
    <row r="10" spans="1:3">
      <c r="A10" s="292" t="s">
        <v>88</v>
      </c>
      <c r="B10" s="292" t="s">
        <v>110</v>
      </c>
      <c r="C10" s="201" t="s">
        <v>249</v>
      </c>
    </row>
    <row r="11" spans="1:3" ht="15" customHeight="1">
      <c r="A11" s="560">
        <v>1</v>
      </c>
      <c r="B11" s="655" t="s">
        <v>461</v>
      </c>
      <c r="C11" s="657">
        <f>'RM24'!C14</f>
        <v>3</v>
      </c>
    </row>
    <row r="12" spans="1:3">
      <c r="A12" s="560"/>
      <c r="B12" s="660"/>
      <c r="C12" s="657"/>
    </row>
    <row r="13" spans="1:3" ht="11.25" customHeight="1">
      <c r="A13" s="560"/>
      <c r="B13" s="660"/>
      <c r="C13" s="657"/>
    </row>
    <row r="14" spans="1:3" ht="15" customHeight="1">
      <c r="A14" s="560">
        <v>2</v>
      </c>
      <c r="B14" s="655" t="s">
        <v>363</v>
      </c>
      <c r="C14" s="657">
        <f>'RM24'!D14</f>
        <v>1.5</v>
      </c>
    </row>
    <row r="15" spans="1:3">
      <c r="A15" s="560"/>
      <c r="B15" s="660"/>
      <c r="C15" s="657"/>
    </row>
    <row r="16" spans="1:3" ht="15" customHeight="1">
      <c r="A16" s="560"/>
      <c r="B16" s="660"/>
      <c r="C16" s="657"/>
    </row>
    <row r="17" spans="1:3" ht="15" customHeight="1">
      <c r="A17" s="560">
        <v>3</v>
      </c>
      <c r="B17" s="655" t="s">
        <v>462</v>
      </c>
      <c r="C17" s="657">
        <f>'RM24'!E14</f>
        <v>1</v>
      </c>
    </row>
    <row r="18" spans="1:3" ht="24.75" customHeight="1">
      <c r="A18" s="560"/>
      <c r="B18" s="660"/>
      <c r="C18" s="657"/>
    </row>
    <row r="19" spans="1:3" ht="15" customHeight="1">
      <c r="A19" s="560">
        <v>4</v>
      </c>
      <c r="B19" s="655" t="s">
        <v>463</v>
      </c>
      <c r="C19" s="657">
        <f>'RM24'!F14</f>
        <v>35</v>
      </c>
    </row>
    <row r="20" spans="1:3">
      <c r="A20" s="560"/>
      <c r="B20" s="660"/>
      <c r="C20" s="657"/>
    </row>
    <row r="21" spans="1:3">
      <c r="A21" s="560"/>
      <c r="B21" s="660"/>
      <c r="C21" s="657"/>
    </row>
    <row r="22" spans="1:3">
      <c r="A22" s="560"/>
      <c r="B22" s="660"/>
      <c r="C22" s="657"/>
    </row>
    <row r="23" spans="1:3">
      <c r="A23" s="560"/>
      <c r="B23" s="660"/>
      <c r="C23" s="657"/>
    </row>
    <row r="24" spans="1:3" ht="56.25" customHeight="1">
      <c r="A24" s="560"/>
      <c r="B24" s="660"/>
      <c r="C24" s="657"/>
    </row>
    <row r="25" spans="1:3">
      <c r="A25" s="643" t="s">
        <v>255</v>
      </c>
      <c r="B25" s="560"/>
      <c r="C25" s="162">
        <f>SUM(C11:C24)</f>
        <v>40.5</v>
      </c>
    </row>
  </sheetData>
  <mergeCells count="16">
    <mergeCell ref="A25:B25"/>
    <mergeCell ref="A1:C1"/>
    <mergeCell ref="A17:A18"/>
    <mergeCell ref="B17:B18"/>
    <mergeCell ref="C17:C18"/>
    <mergeCell ref="A19:A24"/>
    <mergeCell ref="B19:B24"/>
    <mergeCell ref="C19:C24"/>
    <mergeCell ref="A6:C6"/>
    <mergeCell ref="A8:C8"/>
    <mergeCell ref="A11:A13"/>
    <mergeCell ref="B11:B13"/>
    <mergeCell ref="C11:C13"/>
    <mergeCell ref="A14:A16"/>
    <mergeCell ref="B14:B16"/>
    <mergeCell ref="C14:C16"/>
  </mergeCells>
  <printOptions horizontalCentered="1"/>
  <pageMargins left="1.2" right="0.7" top="1" bottom="1" header="0.3" footer="0.3"/>
  <pageSetup orientation="landscape" horizontalDpi="300" verticalDpi="300" r:id="rId1"/>
  <headerFooter>
    <oddFooter>&amp;C35</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A8" workbookViewId="0">
      <selection sqref="A1:C16"/>
    </sheetView>
  </sheetViews>
  <sheetFormatPr defaultRowHeight="15"/>
  <cols>
    <col min="2" max="2" width="82.7109375" customWidth="1"/>
    <col min="3" max="3" width="23.5703125" customWidth="1"/>
  </cols>
  <sheetData>
    <row r="1" spans="1:3" ht="18">
      <c r="A1" s="644" t="s">
        <v>22</v>
      </c>
      <c r="B1" s="644"/>
      <c r="C1" s="644"/>
    </row>
    <row r="2" spans="1:3" ht="18">
      <c r="A2" s="178"/>
      <c r="B2" s="178"/>
      <c r="C2" s="178"/>
    </row>
    <row r="3" spans="1:3" ht="18">
      <c r="A3" s="178"/>
      <c r="B3" s="178"/>
      <c r="C3" s="178"/>
    </row>
    <row r="4" spans="1:3" ht="18">
      <c r="A4" s="645" t="s">
        <v>615</v>
      </c>
      <c r="B4" s="645"/>
      <c r="C4" s="645"/>
    </row>
    <row r="5" spans="1:3" ht="18">
      <c r="A5" s="123"/>
      <c r="B5" s="123"/>
      <c r="C5" s="123"/>
    </row>
    <row r="6" spans="1:3" ht="18">
      <c r="A6" s="602" t="s">
        <v>270</v>
      </c>
      <c r="B6" s="602"/>
      <c r="C6" s="602"/>
    </row>
    <row r="7" spans="1:3" ht="15.75">
      <c r="A7" s="125"/>
      <c r="B7" s="125"/>
      <c r="C7" s="125"/>
    </row>
    <row r="8" spans="1:3" ht="18">
      <c r="A8" s="602" t="s">
        <v>597</v>
      </c>
      <c r="B8" s="602"/>
      <c r="C8" s="602"/>
    </row>
    <row r="9" spans="1:3">
      <c r="A9" s="124"/>
      <c r="B9" s="124"/>
      <c r="C9" s="124"/>
    </row>
    <row r="10" spans="1:3" ht="15.75">
      <c r="A10" s="125"/>
      <c r="B10" s="125"/>
      <c r="C10" s="126" t="s">
        <v>254</v>
      </c>
    </row>
    <row r="11" spans="1:3" ht="15.75">
      <c r="A11" s="180" t="s">
        <v>88</v>
      </c>
      <c r="B11" s="180" t="s">
        <v>248</v>
      </c>
      <c r="C11" s="180" t="s">
        <v>249</v>
      </c>
    </row>
    <row r="12" spans="1:3" ht="48" customHeight="1">
      <c r="A12" s="199" t="s">
        <v>250</v>
      </c>
      <c r="B12" s="356" t="s">
        <v>472</v>
      </c>
      <c r="C12" s="202">
        <f>'RM24'!C15</f>
        <v>3</v>
      </c>
    </row>
    <row r="13" spans="1:3" ht="42.75" customHeight="1">
      <c r="A13" s="199" t="s">
        <v>251</v>
      </c>
      <c r="B13" s="358" t="s">
        <v>473</v>
      </c>
      <c r="C13" s="202">
        <f>'RM24'!D15</f>
        <v>1.5</v>
      </c>
    </row>
    <row r="14" spans="1:3" ht="52.5" customHeight="1">
      <c r="A14" s="199" t="s">
        <v>252</v>
      </c>
      <c r="B14" s="358" t="s">
        <v>474</v>
      </c>
      <c r="C14" s="202">
        <f>'RM24'!E15</f>
        <v>1</v>
      </c>
    </row>
    <row r="15" spans="1:3" ht="103.5" customHeight="1">
      <c r="A15" s="199" t="s">
        <v>260</v>
      </c>
      <c r="B15" s="358" t="s">
        <v>475</v>
      </c>
      <c r="C15" s="202">
        <f>'RM24'!F15</f>
        <v>30</v>
      </c>
    </row>
    <row r="16" spans="1:3">
      <c r="A16" s="643" t="s">
        <v>255</v>
      </c>
      <c r="B16" s="643"/>
      <c r="C16" s="203">
        <f>SUM(C12:C15)</f>
        <v>35.5</v>
      </c>
    </row>
  </sheetData>
  <mergeCells count="5">
    <mergeCell ref="A4:C4"/>
    <mergeCell ref="A6:C6"/>
    <mergeCell ref="A8:C8"/>
    <mergeCell ref="A16:B16"/>
    <mergeCell ref="A1:C1"/>
  </mergeCells>
  <printOptions horizontalCentered="1"/>
  <pageMargins left="1.2" right="0.7" top="1" bottom="1" header="0.3" footer="0.3"/>
  <pageSetup orientation="landscape" horizontalDpi="300" verticalDpi="300" r:id="rId1"/>
  <headerFooter>
    <oddFooter>&amp;C36</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6" workbookViewId="0">
      <selection sqref="A1:C14"/>
    </sheetView>
  </sheetViews>
  <sheetFormatPr defaultRowHeight="15"/>
  <cols>
    <col min="1" max="1" width="8.42578125" customWidth="1"/>
    <col min="2" max="2" width="82.140625" customWidth="1"/>
    <col min="3" max="3" width="22.85546875" customWidth="1"/>
  </cols>
  <sheetData>
    <row r="1" spans="1:3" ht="18">
      <c r="A1" s="644" t="s">
        <v>22</v>
      </c>
      <c r="B1" s="644"/>
      <c r="C1" s="644"/>
    </row>
    <row r="2" spans="1:3" ht="18">
      <c r="A2" s="178"/>
      <c r="B2" s="178"/>
      <c r="C2" s="178"/>
    </row>
    <row r="3" spans="1:3" ht="18">
      <c r="A3" s="645" t="s">
        <v>276</v>
      </c>
      <c r="B3" s="645"/>
      <c r="C3" s="645"/>
    </row>
    <row r="4" spans="1:3" ht="18">
      <c r="A4" s="123"/>
      <c r="B4" s="123"/>
      <c r="C4" s="123"/>
    </row>
    <row r="5" spans="1:3" ht="18">
      <c r="A5" s="602" t="s">
        <v>272</v>
      </c>
      <c r="B5" s="602"/>
      <c r="C5" s="602"/>
    </row>
    <row r="6" spans="1:3" ht="15.75">
      <c r="A6" s="125"/>
      <c r="B6" s="125"/>
      <c r="C6" s="125"/>
    </row>
    <row r="7" spans="1:3" ht="18">
      <c r="A7" s="602" t="s">
        <v>597</v>
      </c>
      <c r="B7" s="602"/>
      <c r="C7" s="602"/>
    </row>
    <row r="8" spans="1:3" ht="15.75">
      <c r="A8" s="125"/>
      <c r="B8" s="125"/>
      <c r="C8" s="126" t="s">
        <v>254</v>
      </c>
    </row>
    <row r="9" spans="1:3">
      <c r="A9" s="183" t="s">
        <v>88</v>
      </c>
      <c r="B9" s="183" t="s">
        <v>248</v>
      </c>
      <c r="C9" s="183" t="s">
        <v>249</v>
      </c>
    </row>
    <row r="10" spans="1:3" ht="58.5" customHeight="1">
      <c r="A10" s="293" t="s">
        <v>250</v>
      </c>
      <c r="B10" s="295" t="s">
        <v>476</v>
      </c>
      <c r="C10" s="182">
        <f>'RM24'!C16</f>
        <v>12</v>
      </c>
    </row>
    <row r="11" spans="1:3" ht="54.75" customHeight="1">
      <c r="A11" s="293" t="s">
        <v>251</v>
      </c>
      <c r="B11" s="198" t="s">
        <v>477</v>
      </c>
      <c r="C11" s="182">
        <f>'RM24'!D16</f>
        <v>1.5</v>
      </c>
    </row>
    <row r="12" spans="1:3" ht="42.75" customHeight="1">
      <c r="A12" s="253" t="s">
        <v>252</v>
      </c>
      <c r="B12" s="359" t="s">
        <v>478</v>
      </c>
      <c r="C12" s="202">
        <f>'RM24'!E16</f>
        <v>1</v>
      </c>
    </row>
    <row r="13" spans="1:3" ht="92.25" customHeight="1">
      <c r="A13" s="253" t="s">
        <v>260</v>
      </c>
      <c r="B13" s="358" t="s">
        <v>479</v>
      </c>
      <c r="C13" s="202">
        <f>'RM24'!F16</f>
        <v>30</v>
      </c>
    </row>
    <row r="14" spans="1:3">
      <c r="A14" s="663" t="s">
        <v>273</v>
      </c>
      <c r="B14" s="663"/>
      <c r="C14" s="162">
        <f>SUM(C10:C13)</f>
        <v>44.5</v>
      </c>
    </row>
  </sheetData>
  <mergeCells count="5">
    <mergeCell ref="A3:C3"/>
    <mergeCell ref="A5:C5"/>
    <mergeCell ref="A7:C7"/>
    <mergeCell ref="A14:B14"/>
    <mergeCell ref="A1:C1"/>
  </mergeCells>
  <printOptions horizontalCentered="1"/>
  <pageMargins left="1.2" right="0.7" top="1" bottom="1" header="0.3" footer="0.3"/>
  <pageSetup scale="97" orientation="landscape" horizontalDpi="300" verticalDpi="300" r:id="rId1"/>
  <headerFooter>
    <oddFooter>&amp;C37</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A7" workbookViewId="0">
      <selection sqref="A1:C16"/>
    </sheetView>
  </sheetViews>
  <sheetFormatPr defaultRowHeight="15"/>
  <cols>
    <col min="2" max="2" width="80.5703125" customWidth="1"/>
    <col min="3" max="3" width="24.7109375" customWidth="1"/>
  </cols>
  <sheetData>
    <row r="1" spans="1:3" ht="18">
      <c r="A1" s="644" t="s">
        <v>22</v>
      </c>
      <c r="B1" s="644"/>
      <c r="C1" s="644"/>
    </row>
    <row r="2" spans="1:3" ht="18">
      <c r="A2" s="178"/>
      <c r="B2" s="178"/>
      <c r="C2" s="178"/>
    </row>
    <row r="3" spans="1:3" ht="18">
      <c r="A3" s="178"/>
      <c r="B3" s="178"/>
      <c r="C3" s="178"/>
    </row>
    <row r="4" spans="1:3" ht="18">
      <c r="A4" s="645" t="s">
        <v>279</v>
      </c>
      <c r="B4" s="645"/>
      <c r="C4" s="645"/>
    </row>
    <row r="5" spans="1:3" ht="18">
      <c r="A5" s="123"/>
      <c r="B5" s="123"/>
      <c r="C5" s="123"/>
    </row>
    <row r="6" spans="1:3" ht="18">
      <c r="A6" s="602" t="s">
        <v>274</v>
      </c>
      <c r="B6" s="602"/>
      <c r="C6" s="602"/>
    </row>
    <row r="7" spans="1:3" ht="18">
      <c r="A7" s="123"/>
      <c r="B7" s="123"/>
      <c r="C7" s="123"/>
    </row>
    <row r="8" spans="1:3" ht="18">
      <c r="A8" s="602" t="s">
        <v>598</v>
      </c>
      <c r="B8" s="602"/>
      <c r="C8" s="602"/>
    </row>
    <row r="9" spans="1:3">
      <c r="A9" s="124"/>
      <c r="B9" s="124"/>
      <c r="C9" s="124"/>
    </row>
    <row r="10" spans="1:3" ht="15.75">
      <c r="A10" s="125"/>
      <c r="B10" s="125"/>
      <c r="C10" s="126" t="s">
        <v>254</v>
      </c>
    </row>
    <row r="11" spans="1:3" ht="15.75">
      <c r="A11" s="180" t="s">
        <v>88</v>
      </c>
      <c r="B11" s="180" t="s">
        <v>248</v>
      </c>
      <c r="C11" s="180" t="s">
        <v>249</v>
      </c>
    </row>
    <row r="12" spans="1:3" ht="41.25" customHeight="1">
      <c r="A12" s="199" t="s">
        <v>250</v>
      </c>
      <c r="B12" s="355" t="s">
        <v>450</v>
      </c>
      <c r="C12" s="202">
        <f>'RM24'!C17</f>
        <v>4</v>
      </c>
    </row>
    <row r="13" spans="1:3" ht="42" customHeight="1">
      <c r="A13" s="199" t="s">
        <v>251</v>
      </c>
      <c r="B13" s="355" t="s">
        <v>451</v>
      </c>
      <c r="C13" s="202">
        <f>'RM24'!D17</f>
        <v>2.5</v>
      </c>
    </row>
    <row r="14" spans="1:3" ht="54" customHeight="1">
      <c r="A14" s="199" t="s">
        <v>252</v>
      </c>
      <c r="B14" s="354" t="s">
        <v>448</v>
      </c>
      <c r="C14" s="202">
        <f>'RM24'!E17</f>
        <v>1</v>
      </c>
    </row>
    <row r="15" spans="1:3" ht="54" customHeight="1">
      <c r="A15" s="199" t="s">
        <v>260</v>
      </c>
      <c r="B15" s="354" t="s">
        <v>449</v>
      </c>
      <c r="C15" s="202">
        <f>'RM24'!F17</f>
        <v>40</v>
      </c>
    </row>
    <row r="16" spans="1:3">
      <c r="A16" s="653" t="s">
        <v>255</v>
      </c>
      <c r="B16" s="664"/>
      <c r="C16" s="162">
        <f>SUM(C12:C15)</f>
        <v>47.5</v>
      </c>
    </row>
  </sheetData>
  <mergeCells count="5">
    <mergeCell ref="A4:C4"/>
    <mergeCell ref="A6:C6"/>
    <mergeCell ref="A8:C8"/>
    <mergeCell ref="A16:B16"/>
    <mergeCell ref="A1:C1"/>
  </mergeCells>
  <printOptions horizontalCentered="1"/>
  <pageMargins left="1.2" right="0.7" top="1" bottom="1" header="0.3" footer="0.3"/>
  <pageSetup orientation="landscape" horizontalDpi="300" verticalDpi="300" r:id="rId1"/>
  <headerFooter>
    <oddFooter>&amp;C38</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A4" workbookViewId="0">
      <selection sqref="A1:C19"/>
    </sheetView>
  </sheetViews>
  <sheetFormatPr defaultRowHeight="15"/>
  <cols>
    <col min="2" max="2" width="81.85546875" customWidth="1"/>
    <col min="3" max="3" width="23" customWidth="1"/>
  </cols>
  <sheetData>
    <row r="1" spans="1:3" ht="18">
      <c r="A1" s="644" t="s">
        <v>22</v>
      </c>
      <c r="B1" s="644"/>
      <c r="C1" s="644"/>
    </row>
    <row r="2" spans="1:3" ht="18">
      <c r="A2" s="645" t="s">
        <v>616</v>
      </c>
      <c r="B2" s="645"/>
      <c r="C2" s="645"/>
    </row>
    <row r="3" spans="1:3" ht="18">
      <c r="A3" s="123"/>
      <c r="B3" s="123"/>
      <c r="C3" s="123"/>
    </row>
    <row r="4" spans="1:3" ht="18">
      <c r="A4" s="602" t="s">
        <v>275</v>
      </c>
      <c r="B4" s="602"/>
      <c r="C4" s="602"/>
    </row>
    <row r="5" spans="1:3" ht="18">
      <c r="A5" s="177"/>
      <c r="B5" s="177"/>
      <c r="C5" s="177"/>
    </row>
    <row r="6" spans="1:3" ht="18">
      <c r="A6" s="177"/>
      <c r="B6" s="177"/>
      <c r="C6" s="177"/>
    </row>
    <row r="7" spans="1:3" ht="18">
      <c r="A7" s="123"/>
      <c r="B7" s="123"/>
      <c r="C7" s="123"/>
    </row>
    <row r="8" spans="1:3" ht="18">
      <c r="A8" s="602" t="s">
        <v>597</v>
      </c>
      <c r="B8" s="602"/>
      <c r="C8" s="602"/>
    </row>
    <row r="9" spans="1:3">
      <c r="A9" s="124"/>
      <c r="B9" s="124"/>
      <c r="C9" s="124"/>
    </row>
    <row r="10" spans="1:3" ht="15.75">
      <c r="A10" s="125"/>
      <c r="B10" s="125"/>
      <c r="C10" s="126" t="s">
        <v>254</v>
      </c>
    </row>
    <row r="11" spans="1:3" ht="15.75">
      <c r="A11" s="180" t="s">
        <v>88</v>
      </c>
      <c r="B11" s="180" t="s">
        <v>248</v>
      </c>
      <c r="C11" s="180" t="s">
        <v>249</v>
      </c>
    </row>
    <row r="12" spans="1:3" ht="54" customHeight="1">
      <c r="A12" s="199" t="s">
        <v>250</v>
      </c>
      <c r="B12" s="295" t="s">
        <v>413</v>
      </c>
      <c r="C12" s="202">
        <f>'RM24'!C18</f>
        <v>3.5</v>
      </c>
    </row>
    <row r="13" spans="1:3" ht="42.75" customHeight="1">
      <c r="A13" s="199" t="s">
        <v>251</v>
      </c>
      <c r="B13" s="291" t="s">
        <v>415</v>
      </c>
      <c r="C13" s="202">
        <f>'RM24'!D18</f>
        <v>1.5</v>
      </c>
    </row>
    <row r="14" spans="1:3" ht="43.5" customHeight="1">
      <c r="A14" s="199" t="s">
        <v>252</v>
      </c>
      <c r="B14" s="294" t="s">
        <v>277</v>
      </c>
      <c r="C14" s="202">
        <f>'RM24'!E18</f>
        <v>1</v>
      </c>
    </row>
    <row r="15" spans="1:3" ht="93.75" customHeight="1">
      <c r="A15" s="199" t="s">
        <v>260</v>
      </c>
      <c r="B15" s="358" t="s">
        <v>414</v>
      </c>
      <c r="C15" s="202">
        <f>'RM24'!F18</f>
        <v>40</v>
      </c>
    </row>
    <row r="16" spans="1:3">
      <c r="A16" s="643" t="s">
        <v>255</v>
      </c>
      <c r="B16" s="643"/>
      <c r="C16" s="203">
        <f>SUM(C12:C15)</f>
        <v>46</v>
      </c>
    </row>
  </sheetData>
  <mergeCells count="5">
    <mergeCell ref="A2:C2"/>
    <mergeCell ref="A4:C4"/>
    <mergeCell ref="A8:C8"/>
    <mergeCell ref="A16:B16"/>
    <mergeCell ref="A1:C1"/>
  </mergeCells>
  <printOptions horizontalCentered="1"/>
  <pageMargins left="1.2" right="0.7" top="1" bottom="1" header="0.3" footer="0.3"/>
  <pageSetup orientation="landscape" horizontalDpi="300" verticalDpi="300" r:id="rId1"/>
  <headerFooter>
    <oddFooter>&amp;C39</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7" workbookViewId="0">
      <selection sqref="A1:C14"/>
    </sheetView>
  </sheetViews>
  <sheetFormatPr defaultRowHeight="15"/>
  <cols>
    <col min="1" max="1" width="8" customWidth="1"/>
    <col min="2" max="2" width="97.28515625" customWidth="1"/>
    <col min="3" max="3" width="22.42578125" customWidth="1"/>
  </cols>
  <sheetData>
    <row r="1" spans="1:3" ht="18" customHeight="1">
      <c r="A1" s="644" t="s">
        <v>22</v>
      </c>
      <c r="B1" s="644"/>
      <c r="C1" s="644"/>
    </row>
    <row r="2" spans="1:3" ht="18">
      <c r="A2" s="224"/>
      <c r="B2" s="224"/>
      <c r="C2" s="224"/>
    </row>
    <row r="3" spans="1:3" ht="18">
      <c r="A3" s="645" t="s">
        <v>284</v>
      </c>
      <c r="B3" s="645"/>
      <c r="C3" s="645"/>
    </row>
    <row r="4" spans="1:3" ht="18">
      <c r="A4" s="602" t="s">
        <v>278</v>
      </c>
      <c r="B4" s="602"/>
      <c r="C4" s="602"/>
    </row>
    <row r="5" spans="1:3" ht="18">
      <c r="A5" s="123"/>
      <c r="B5" s="123"/>
      <c r="C5" s="123"/>
    </row>
    <row r="6" spans="1:3" ht="18">
      <c r="A6" s="602" t="s">
        <v>597</v>
      </c>
      <c r="B6" s="602"/>
      <c r="C6" s="602"/>
    </row>
    <row r="7" spans="1:3">
      <c r="A7" s="124"/>
      <c r="B7" s="124"/>
      <c r="C7" s="124"/>
    </row>
    <row r="8" spans="1:3" ht="15.75">
      <c r="A8" s="125"/>
      <c r="B8" s="125"/>
      <c r="C8" s="226" t="s">
        <v>254</v>
      </c>
    </row>
    <row r="9" spans="1:3">
      <c r="A9" s="183" t="s">
        <v>88</v>
      </c>
      <c r="B9" s="183" t="s">
        <v>248</v>
      </c>
      <c r="C9" s="183" t="s">
        <v>249</v>
      </c>
    </row>
    <row r="10" spans="1:3" ht="93.75" customHeight="1">
      <c r="A10" s="204" t="s">
        <v>250</v>
      </c>
      <c r="B10" s="358" t="s">
        <v>489</v>
      </c>
      <c r="C10" s="225">
        <f>'RM24'!C19</f>
        <v>30</v>
      </c>
    </row>
    <row r="11" spans="1:3" ht="30" customHeight="1">
      <c r="A11" s="205" t="s">
        <v>251</v>
      </c>
      <c r="B11" s="358" t="s">
        <v>490</v>
      </c>
      <c r="C11" s="225">
        <f>'RM24'!D19</f>
        <v>1.5</v>
      </c>
    </row>
    <row r="12" spans="1:3" ht="30" customHeight="1">
      <c r="A12" s="205" t="s">
        <v>67</v>
      </c>
      <c r="B12" s="358" t="s">
        <v>491</v>
      </c>
      <c r="C12" s="225">
        <f>'RM24'!E19</f>
        <v>1</v>
      </c>
    </row>
    <row r="13" spans="1:3" ht="78.75" customHeight="1">
      <c r="A13" s="205" t="s">
        <v>260</v>
      </c>
      <c r="B13" s="358" t="s">
        <v>492</v>
      </c>
      <c r="C13" s="301">
        <f>'RM24'!F19</f>
        <v>12</v>
      </c>
    </row>
    <row r="14" spans="1:3">
      <c r="A14" s="653" t="s">
        <v>255</v>
      </c>
      <c r="B14" s="653"/>
      <c r="C14" s="277">
        <f>SUM(C10:C13)</f>
        <v>44.5</v>
      </c>
    </row>
  </sheetData>
  <mergeCells count="5">
    <mergeCell ref="A14:B14"/>
    <mergeCell ref="A3:C3"/>
    <mergeCell ref="A4:C4"/>
    <mergeCell ref="A6:C6"/>
    <mergeCell ref="A1:C1"/>
  </mergeCells>
  <printOptions horizontalCentered="1"/>
  <pageMargins left="1.2" right="0.95" top="1" bottom="1" header="0.3" footer="0.3"/>
  <pageSetup scale="85" orientation="landscape" horizontalDpi="300" verticalDpi="300" r:id="rId1"/>
  <headerFooter>
    <oddFooter>&amp;C40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14" sqref="B14"/>
    </sheetView>
  </sheetViews>
  <sheetFormatPr defaultRowHeight="15"/>
  <cols>
    <col min="1" max="1" width="6.85546875" customWidth="1"/>
    <col min="2" max="2" width="85.7109375" customWidth="1"/>
    <col min="3" max="3" width="19.140625" customWidth="1"/>
  </cols>
  <sheetData>
    <row r="1" spans="1:3" ht="18.75">
      <c r="A1" s="531" t="s">
        <v>301</v>
      </c>
      <c r="B1" s="557"/>
      <c r="C1" s="557"/>
    </row>
    <row r="2" spans="1:3" ht="15.75">
      <c r="A2" s="166"/>
      <c r="B2" s="167"/>
      <c r="C2" s="167"/>
    </row>
    <row r="3" spans="1:3" ht="15.75">
      <c r="A3" s="154"/>
      <c r="B3" s="155"/>
      <c r="C3" s="155"/>
    </row>
    <row r="4" spans="1:3" ht="15.75">
      <c r="B4" s="421" t="s">
        <v>560</v>
      </c>
    </row>
    <row r="5" spans="1:3">
      <c r="B5" s="170"/>
    </row>
    <row r="6" spans="1:3">
      <c r="B6" s="170"/>
    </row>
    <row r="7" spans="1:3">
      <c r="A7" s="558" t="s">
        <v>308</v>
      </c>
      <c r="B7" s="546"/>
      <c r="C7" s="114"/>
    </row>
    <row r="8" spans="1:3">
      <c r="B8" s="156"/>
      <c r="C8" s="114" t="s">
        <v>307</v>
      </c>
    </row>
    <row r="9" spans="1:3" ht="15" customHeight="1">
      <c r="A9" s="556" t="s">
        <v>304</v>
      </c>
      <c r="B9" s="556" t="s">
        <v>305</v>
      </c>
      <c r="C9" s="556" t="s">
        <v>561</v>
      </c>
    </row>
    <row r="10" spans="1:3" ht="28.5" customHeight="1">
      <c r="A10" s="556"/>
      <c r="B10" s="556"/>
      <c r="C10" s="556"/>
    </row>
    <row r="11" spans="1:3">
      <c r="A11" s="183"/>
      <c r="B11" s="375" t="s">
        <v>306</v>
      </c>
      <c r="C11" s="326"/>
    </row>
    <row r="12" spans="1:3" ht="28.5">
      <c r="A12" s="319">
        <v>1</v>
      </c>
      <c r="B12" s="230" t="s">
        <v>309</v>
      </c>
      <c r="C12" s="447">
        <v>56.33</v>
      </c>
    </row>
    <row r="13" spans="1:3" ht="28.5">
      <c r="A13" s="376">
        <v>2</v>
      </c>
      <c r="B13" s="230" t="s">
        <v>358</v>
      </c>
      <c r="C13" s="448">
        <v>80.099999999999994</v>
      </c>
    </row>
    <row r="14" spans="1:3" ht="42.75">
      <c r="A14" s="376">
        <v>3</v>
      </c>
      <c r="B14" s="230" t="s">
        <v>513</v>
      </c>
      <c r="C14" s="448">
        <v>107.46</v>
      </c>
    </row>
    <row r="15" spans="1:3">
      <c r="A15" s="185"/>
      <c r="B15" s="186" t="s">
        <v>633</v>
      </c>
      <c r="C15" s="449">
        <f>SUM(C12:C14)</f>
        <v>243.89</v>
      </c>
    </row>
  </sheetData>
  <mergeCells count="5">
    <mergeCell ref="A9:A10"/>
    <mergeCell ref="B9:B10"/>
    <mergeCell ref="A1:C1"/>
    <mergeCell ref="A7:B7"/>
    <mergeCell ref="C9:C10"/>
  </mergeCells>
  <printOptions horizontalCentered="1"/>
  <pageMargins left="1.2" right="0.7" top="1.25" bottom="1" header="0.3" footer="0.3"/>
  <pageSetup orientation="landscape" horizontalDpi="300" verticalDpi="300" r:id="rId1"/>
  <headerFooter>
    <oddFooter>&amp;C3</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opLeftCell="A10" workbookViewId="0">
      <selection sqref="A1:C21"/>
    </sheetView>
  </sheetViews>
  <sheetFormatPr defaultRowHeight="15"/>
  <cols>
    <col min="1" max="1" width="5.42578125" customWidth="1"/>
    <col min="2" max="2" width="93" customWidth="1"/>
    <col min="3" max="3" width="15.5703125" customWidth="1"/>
  </cols>
  <sheetData>
    <row r="1" spans="1:3" ht="18" customHeight="1">
      <c r="A1" s="644" t="s">
        <v>22</v>
      </c>
      <c r="B1" s="644"/>
      <c r="C1" s="644"/>
    </row>
    <row r="2" spans="1:3" ht="18" customHeight="1">
      <c r="A2" s="178"/>
      <c r="B2" s="178"/>
      <c r="C2" s="178"/>
    </row>
    <row r="3" spans="1:3" ht="18" customHeight="1">
      <c r="A3" s="668" t="s">
        <v>617</v>
      </c>
      <c r="B3" s="668"/>
      <c r="C3" s="668"/>
    </row>
    <row r="4" spans="1:3" ht="15.75" customHeight="1">
      <c r="A4" s="669" t="s">
        <v>280</v>
      </c>
      <c r="B4" s="669"/>
      <c r="C4" s="669"/>
    </row>
    <row r="5" spans="1:3" ht="18" customHeight="1">
      <c r="A5" s="130"/>
      <c r="B5" s="130"/>
      <c r="C5" s="130"/>
    </row>
    <row r="6" spans="1:3" ht="15.75" customHeight="1">
      <c r="A6" s="602" t="s">
        <v>597</v>
      </c>
      <c r="B6" s="602"/>
      <c r="C6" s="602"/>
    </row>
    <row r="7" spans="1:3" ht="18" customHeight="1">
      <c r="A7" s="124"/>
      <c r="B7" s="124"/>
      <c r="C7" s="124"/>
    </row>
    <row r="8" spans="1:3" ht="18" customHeight="1">
      <c r="A8" s="125"/>
      <c r="B8" s="125"/>
      <c r="C8" s="126" t="s">
        <v>254</v>
      </c>
    </row>
    <row r="9" spans="1:3" ht="18" customHeight="1">
      <c r="A9" s="206" t="s">
        <v>281</v>
      </c>
      <c r="B9" s="207" t="s">
        <v>110</v>
      </c>
      <c r="C9" s="207" t="s">
        <v>249</v>
      </c>
    </row>
    <row r="10" spans="1:3" ht="15" customHeight="1">
      <c r="A10" s="665">
        <v>1</v>
      </c>
      <c r="B10" s="666" t="s">
        <v>416</v>
      </c>
      <c r="C10" s="667">
        <f>'RM24'!C20</f>
        <v>15</v>
      </c>
    </row>
    <row r="11" spans="1:3" ht="69.75" customHeight="1">
      <c r="A11" s="665"/>
      <c r="B11" s="666"/>
      <c r="C11" s="667"/>
    </row>
    <row r="12" spans="1:3" ht="15" customHeight="1">
      <c r="A12" s="665">
        <v>2</v>
      </c>
      <c r="B12" s="666" t="s">
        <v>366</v>
      </c>
      <c r="C12" s="667">
        <f>'RM24'!D20</f>
        <v>1.5</v>
      </c>
    </row>
    <row r="13" spans="1:3" ht="18" customHeight="1">
      <c r="A13" s="665"/>
      <c r="B13" s="666"/>
      <c r="C13" s="667"/>
    </row>
    <row r="14" spans="1:3" ht="18" customHeight="1">
      <c r="A14" s="665"/>
      <c r="B14" s="666"/>
      <c r="C14" s="667"/>
    </row>
    <row r="15" spans="1:3" ht="56.25" customHeight="1">
      <c r="A15" s="665"/>
      <c r="B15" s="666"/>
      <c r="C15" s="667"/>
    </row>
    <row r="16" spans="1:3" ht="30" customHeight="1">
      <c r="A16" s="296">
        <v>3</v>
      </c>
      <c r="B16" s="297" t="s">
        <v>418</v>
      </c>
      <c r="C16" s="234">
        <f>'RM24'!E20</f>
        <v>0.5</v>
      </c>
    </row>
    <row r="17" spans="1:3" ht="15" customHeight="1">
      <c r="A17" s="665">
        <v>4</v>
      </c>
      <c r="B17" s="666" t="s">
        <v>417</v>
      </c>
      <c r="C17" s="667">
        <f>'RM24'!F20</f>
        <v>10</v>
      </c>
    </row>
    <row r="18" spans="1:3" ht="18" customHeight="1">
      <c r="A18" s="665"/>
      <c r="B18" s="666"/>
      <c r="C18" s="667"/>
    </row>
    <row r="19" spans="1:3" ht="18" customHeight="1">
      <c r="A19" s="665"/>
      <c r="B19" s="666"/>
      <c r="C19" s="667"/>
    </row>
    <row r="20" spans="1:3" ht="36.75" customHeight="1">
      <c r="A20" s="665"/>
      <c r="B20" s="666"/>
      <c r="C20" s="667"/>
    </row>
    <row r="21" spans="1:3" ht="15.75" customHeight="1">
      <c r="A21" s="643" t="s">
        <v>282</v>
      </c>
      <c r="B21" s="643"/>
      <c r="C21" s="162">
        <f>SUM(C10:C20)</f>
        <v>27</v>
      </c>
    </row>
  </sheetData>
  <mergeCells count="14">
    <mergeCell ref="A21:B21"/>
    <mergeCell ref="A1:C1"/>
    <mergeCell ref="A12:A15"/>
    <mergeCell ref="B12:B15"/>
    <mergeCell ref="C12:C15"/>
    <mergeCell ref="A17:A20"/>
    <mergeCell ref="B17:B20"/>
    <mergeCell ref="C17:C20"/>
    <mergeCell ref="A3:C3"/>
    <mergeCell ref="A4:C4"/>
    <mergeCell ref="A6:C6"/>
    <mergeCell ref="A10:A11"/>
    <mergeCell ref="B10:B11"/>
    <mergeCell ref="C10:C11"/>
  </mergeCells>
  <printOptions horizontalCentered="1"/>
  <pageMargins left="1.2" right="0.7" top="1" bottom="1" header="0.3" footer="0.3"/>
  <pageSetup orientation="landscape" horizontalDpi="300" verticalDpi="300" r:id="rId1"/>
  <headerFooter>
    <oddFooter>&amp;C41</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11" workbookViewId="0">
      <selection sqref="A1:C15"/>
    </sheetView>
  </sheetViews>
  <sheetFormatPr defaultRowHeight="15"/>
  <cols>
    <col min="1" max="1" width="6.7109375" customWidth="1"/>
    <col min="2" max="2" width="92.42578125" customWidth="1"/>
    <col min="3" max="3" width="17.7109375" customWidth="1"/>
  </cols>
  <sheetData>
    <row r="1" spans="1:3" ht="18">
      <c r="A1" s="644" t="s">
        <v>22</v>
      </c>
      <c r="B1" s="644"/>
      <c r="C1" s="644"/>
    </row>
    <row r="2" spans="1:3" ht="18">
      <c r="A2" s="520"/>
      <c r="B2" s="520"/>
      <c r="C2" s="520"/>
    </row>
    <row r="3" spans="1:3" ht="18">
      <c r="A3" s="645" t="s">
        <v>288</v>
      </c>
      <c r="B3" s="645"/>
      <c r="C3" s="645"/>
    </row>
    <row r="4" spans="1:3" ht="15" customHeight="1">
      <c r="A4" s="670" t="s">
        <v>283</v>
      </c>
      <c r="B4" s="670"/>
      <c r="C4" s="670"/>
    </row>
    <row r="5" spans="1:3" ht="15" customHeight="1">
      <c r="A5" s="248"/>
      <c r="B5" s="248"/>
      <c r="C5" s="248"/>
    </row>
    <row r="6" spans="1:3" ht="18">
      <c r="A6" s="602" t="s">
        <v>597</v>
      </c>
      <c r="B6" s="602"/>
      <c r="C6" s="602"/>
    </row>
    <row r="7" spans="1:3">
      <c r="A7" s="124"/>
      <c r="B7" s="124"/>
      <c r="C7" s="124"/>
    </row>
    <row r="8" spans="1:3" ht="15.75">
      <c r="A8" s="125"/>
      <c r="B8" s="125"/>
      <c r="C8" s="126" t="s">
        <v>254</v>
      </c>
    </row>
    <row r="9" spans="1:3">
      <c r="A9" s="292" t="s">
        <v>88</v>
      </c>
      <c r="B9" s="292" t="s">
        <v>248</v>
      </c>
      <c r="C9" s="201" t="s">
        <v>249</v>
      </c>
    </row>
    <row r="10" spans="1:3" ht="117" customHeight="1">
      <c r="A10" s="199">
        <v>1</v>
      </c>
      <c r="B10" s="358" t="s">
        <v>498</v>
      </c>
      <c r="C10" s="202">
        <f>'RM24'!C21</f>
        <v>5</v>
      </c>
    </row>
    <row r="11" spans="1:3" ht="66" customHeight="1">
      <c r="A11" s="199">
        <v>2</v>
      </c>
      <c r="B11" s="436" t="s">
        <v>618</v>
      </c>
      <c r="C11" s="202">
        <f>'RM24'!D21</f>
        <v>1.5</v>
      </c>
    </row>
    <row r="12" spans="1:3" ht="40.5" customHeight="1">
      <c r="A12" s="199">
        <v>3</v>
      </c>
      <c r="B12" s="358" t="s">
        <v>499</v>
      </c>
      <c r="C12" s="202">
        <f>'RM24'!E21</f>
        <v>1</v>
      </c>
    </row>
    <row r="13" spans="1:3" ht="135.75" customHeight="1">
      <c r="A13" s="199">
        <v>4</v>
      </c>
      <c r="B13" s="358" t="s">
        <v>500</v>
      </c>
      <c r="C13" s="202">
        <f>'RM24'!F21</f>
        <v>10</v>
      </c>
    </row>
    <row r="14" spans="1:3">
      <c r="A14" s="653" t="s">
        <v>255</v>
      </c>
      <c r="B14" s="653"/>
      <c r="C14" s="162">
        <f>SUM(C10:C13)</f>
        <v>17.5</v>
      </c>
    </row>
  </sheetData>
  <mergeCells count="5">
    <mergeCell ref="A3:C3"/>
    <mergeCell ref="A6:C6"/>
    <mergeCell ref="A14:B14"/>
    <mergeCell ref="A1:C1"/>
    <mergeCell ref="A4:C4"/>
  </mergeCells>
  <printOptions horizontalCentered="1"/>
  <pageMargins left="1.45" right="0.7" top="0.75" bottom="0.75" header="0.3" footer="0.3"/>
  <pageSetup scale="95" orientation="landscape" horizontalDpi="300" verticalDpi="300" r:id="rId1"/>
  <headerFooter>
    <oddFooter>&amp;C42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sqref="A1:C19"/>
    </sheetView>
  </sheetViews>
  <sheetFormatPr defaultRowHeight="15"/>
  <cols>
    <col min="1" max="1" width="9.28515625" customWidth="1"/>
    <col min="2" max="2" width="84.7109375" customWidth="1"/>
    <col min="3" max="3" width="21.7109375" customWidth="1"/>
  </cols>
  <sheetData>
    <row r="1" spans="1:3" ht="18">
      <c r="A1" s="644" t="s">
        <v>22</v>
      </c>
      <c r="B1" s="644"/>
      <c r="C1" s="644"/>
    </row>
    <row r="2" spans="1:3" ht="18">
      <c r="A2" s="178"/>
      <c r="B2" s="178"/>
      <c r="C2" s="178"/>
    </row>
    <row r="3" spans="1:3">
      <c r="C3" s="129" t="s">
        <v>619</v>
      </c>
    </row>
    <row r="4" spans="1:3">
      <c r="C4" s="129"/>
    </row>
    <row r="5" spans="1:3">
      <c r="C5" s="129"/>
    </row>
    <row r="6" spans="1:3" ht="18">
      <c r="A6" s="635" t="s">
        <v>285</v>
      </c>
      <c r="B6" s="635"/>
      <c r="C6" s="635"/>
    </row>
    <row r="8" spans="1:3" ht="15" customHeight="1">
      <c r="A8" s="602" t="s">
        <v>597</v>
      </c>
      <c r="B8" s="602"/>
      <c r="C8" s="602"/>
    </row>
    <row r="9" spans="1:3" ht="15.75">
      <c r="A9" s="131"/>
      <c r="B9" s="131"/>
      <c r="C9" s="126" t="s">
        <v>254</v>
      </c>
    </row>
    <row r="10" spans="1:3">
      <c r="A10" s="183" t="s">
        <v>88</v>
      </c>
      <c r="B10" s="183" t="s">
        <v>110</v>
      </c>
      <c r="C10" s="183" t="s">
        <v>249</v>
      </c>
    </row>
    <row r="11" spans="1:3" ht="15" customHeight="1">
      <c r="A11" s="671">
        <v>1</v>
      </c>
      <c r="B11" s="655" t="s">
        <v>419</v>
      </c>
      <c r="C11" s="674">
        <f>'RM24'!C22</f>
        <v>5</v>
      </c>
    </row>
    <row r="12" spans="1:3">
      <c r="A12" s="671"/>
      <c r="B12" s="655"/>
      <c r="C12" s="674"/>
    </row>
    <row r="13" spans="1:3">
      <c r="A13" s="671"/>
      <c r="B13" s="655"/>
      <c r="C13" s="674"/>
    </row>
    <row r="14" spans="1:3" ht="15" customHeight="1">
      <c r="A14" s="671">
        <v>2</v>
      </c>
      <c r="B14" s="655" t="s">
        <v>420</v>
      </c>
      <c r="C14" s="674">
        <f>'RM24'!D22</f>
        <v>1.5</v>
      </c>
    </row>
    <row r="15" spans="1:3" ht="30" customHeight="1">
      <c r="A15" s="671"/>
      <c r="B15" s="677"/>
      <c r="C15" s="674"/>
    </row>
    <row r="16" spans="1:3" ht="38.25">
      <c r="A16" s="298">
        <v>3</v>
      </c>
      <c r="B16" s="294" t="s">
        <v>286</v>
      </c>
      <c r="C16" s="208">
        <f>'RM24'!E22</f>
        <v>1</v>
      </c>
    </row>
    <row r="17" spans="1:3" ht="15" customHeight="1">
      <c r="A17" s="671">
        <v>4</v>
      </c>
      <c r="B17" s="672" t="s">
        <v>421</v>
      </c>
      <c r="C17" s="674">
        <f>'RM24'!F22</f>
        <v>10</v>
      </c>
    </row>
    <row r="18" spans="1:3" ht="39.75" customHeight="1">
      <c r="A18" s="671"/>
      <c r="B18" s="673"/>
      <c r="C18" s="674"/>
    </row>
    <row r="19" spans="1:3" ht="18.75" customHeight="1">
      <c r="A19" s="675" t="s">
        <v>255</v>
      </c>
      <c r="B19" s="676"/>
      <c r="C19" s="209">
        <f>SUM(C11:C18)</f>
        <v>17.5</v>
      </c>
    </row>
  </sheetData>
  <mergeCells count="13">
    <mergeCell ref="A17:A18"/>
    <mergeCell ref="B17:B18"/>
    <mergeCell ref="C17:C18"/>
    <mergeCell ref="A19:B19"/>
    <mergeCell ref="A1:C1"/>
    <mergeCell ref="A6:C6"/>
    <mergeCell ref="A8:C8"/>
    <mergeCell ref="A11:A13"/>
    <mergeCell ref="B11:B13"/>
    <mergeCell ref="C11:C13"/>
    <mergeCell ref="A14:A15"/>
    <mergeCell ref="B14:B15"/>
    <mergeCell ref="C14:C15"/>
  </mergeCells>
  <printOptions horizontalCentered="1"/>
  <pageMargins left="1.2" right="0.7" top="1" bottom="1" header="0.3" footer="0.3"/>
  <pageSetup orientation="landscape" horizontalDpi="300" verticalDpi="300" r:id="rId1"/>
  <headerFooter>
    <oddFooter>&amp;C43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opLeftCell="A7" workbookViewId="0">
      <selection sqref="A1:C19"/>
    </sheetView>
  </sheetViews>
  <sheetFormatPr defaultRowHeight="15"/>
  <cols>
    <col min="1" max="1" width="8.42578125" customWidth="1"/>
    <col min="2" max="2" width="89.7109375" customWidth="1"/>
    <col min="3" max="3" width="20" customWidth="1"/>
  </cols>
  <sheetData>
    <row r="1" spans="1:3" ht="18">
      <c r="A1" s="644" t="s">
        <v>22</v>
      </c>
      <c r="B1" s="644"/>
      <c r="C1" s="644"/>
    </row>
    <row r="2" spans="1:3" ht="18">
      <c r="A2" s="520"/>
      <c r="B2" s="520"/>
      <c r="C2" s="520"/>
    </row>
    <row r="3" spans="1:3" ht="15.75">
      <c r="A3" s="680" t="s">
        <v>292</v>
      </c>
      <c r="B3" s="681"/>
      <c r="C3" s="681"/>
    </row>
    <row r="4" spans="1:3" ht="18">
      <c r="A4" s="670" t="s">
        <v>287</v>
      </c>
      <c r="B4" s="670"/>
      <c r="C4" s="670"/>
    </row>
    <row r="5" spans="1:3" ht="18">
      <c r="A5" s="132"/>
      <c r="B5" s="132"/>
      <c r="C5" s="132"/>
    </row>
    <row r="6" spans="1:3" ht="18">
      <c r="A6" s="602" t="s">
        <v>597</v>
      </c>
      <c r="B6" s="602"/>
      <c r="C6" s="602"/>
    </row>
    <row r="7" spans="1:3" ht="15.75">
      <c r="C7" s="126" t="s">
        <v>254</v>
      </c>
    </row>
    <row r="8" spans="1:3">
      <c r="A8" s="292" t="s">
        <v>88</v>
      </c>
      <c r="B8" s="292" t="s">
        <v>248</v>
      </c>
      <c r="C8" s="201" t="s">
        <v>249</v>
      </c>
    </row>
    <row r="9" spans="1:3" ht="15" customHeight="1">
      <c r="A9" s="530">
        <v>1</v>
      </c>
      <c r="B9" s="655" t="s">
        <v>493</v>
      </c>
      <c r="C9" s="679">
        <f>'RM24'!C23</f>
        <v>14</v>
      </c>
    </row>
    <row r="10" spans="1:3">
      <c r="A10" s="530"/>
      <c r="B10" s="677"/>
      <c r="C10" s="679"/>
    </row>
    <row r="11" spans="1:3" ht="89.25" customHeight="1">
      <c r="A11" s="530"/>
      <c r="B11" s="677"/>
      <c r="C11" s="679"/>
    </row>
    <row r="12" spans="1:3" ht="15" customHeight="1">
      <c r="A12" s="530">
        <v>2</v>
      </c>
      <c r="B12" s="655" t="s">
        <v>494</v>
      </c>
      <c r="C12" s="679">
        <f>'RM24'!D23</f>
        <v>1.5</v>
      </c>
    </row>
    <row r="13" spans="1:3">
      <c r="A13" s="530"/>
      <c r="B13" s="677"/>
      <c r="C13" s="679"/>
    </row>
    <row r="14" spans="1:3">
      <c r="A14" s="530"/>
      <c r="B14" s="677"/>
      <c r="C14" s="679"/>
    </row>
    <row r="15" spans="1:3" ht="13.5" customHeight="1">
      <c r="A15" s="530"/>
      <c r="B15" s="677"/>
      <c r="C15" s="679"/>
    </row>
    <row r="16" spans="1:3" ht="66.75" customHeight="1">
      <c r="A16" s="298">
        <v>3</v>
      </c>
      <c r="B16" s="294" t="s">
        <v>364</v>
      </c>
      <c r="C16" s="208">
        <f>'RM24'!E23</f>
        <v>1</v>
      </c>
    </row>
    <row r="17" spans="1:3" ht="15" customHeight="1">
      <c r="A17" s="530">
        <v>4</v>
      </c>
      <c r="B17" s="655" t="s">
        <v>422</v>
      </c>
      <c r="C17" s="679">
        <f>'RM24'!F23</f>
        <v>10</v>
      </c>
    </row>
    <row r="18" spans="1:3" ht="54.75" customHeight="1">
      <c r="A18" s="530"/>
      <c r="B18" s="655"/>
      <c r="C18" s="679"/>
    </row>
    <row r="19" spans="1:3">
      <c r="A19" s="643" t="s">
        <v>282</v>
      </c>
      <c r="B19" s="678"/>
      <c r="C19" s="203">
        <f>SUM(C9:C18)</f>
        <v>26.5</v>
      </c>
    </row>
  </sheetData>
  <mergeCells count="14">
    <mergeCell ref="A19:B19"/>
    <mergeCell ref="A1:C1"/>
    <mergeCell ref="A12:A15"/>
    <mergeCell ref="B12:B15"/>
    <mergeCell ref="C12:C15"/>
    <mergeCell ref="A17:A18"/>
    <mergeCell ref="B17:B18"/>
    <mergeCell ref="C17:C18"/>
    <mergeCell ref="A3:C3"/>
    <mergeCell ref="A4:C4"/>
    <mergeCell ref="A6:C6"/>
    <mergeCell ref="A9:A11"/>
    <mergeCell ref="B9:B11"/>
    <mergeCell ref="C9:C11"/>
  </mergeCells>
  <printOptions horizontalCentered="1"/>
  <pageMargins left="1.2" right="0.95" top="1" bottom="1" header="0.3" footer="0.3"/>
  <pageSetup scale="95" orientation="landscape" horizontalDpi="300" verticalDpi="300" r:id="rId1"/>
  <headerFooter>
    <oddFooter>&amp;C44</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10" workbookViewId="0">
      <selection sqref="A1:C14"/>
    </sheetView>
  </sheetViews>
  <sheetFormatPr defaultRowHeight="15"/>
  <cols>
    <col min="2" max="2" width="86" customWidth="1"/>
    <col min="3" max="3" width="21.5703125" customWidth="1"/>
  </cols>
  <sheetData>
    <row r="1" spans="1:3" ht="18">
      <c r="A1" s="644" t="s">
        <v>22</v>
      </c>
      <c r="B1" s="644"/>
      <c r="C1" s="644"/>
    </row>
    <row r="2" spans="1:3" ht="18">
      <c r="A2" s="178"/>
      <c r="B2" s="178"/>
      <c r="C2" s="178"/>
    </row>
    <row r="3" spans="1:3" ht="18">
      <c r="A3" s="178"/>
      <c r="B3" s="178"/>
      <c r="C3" s="178"/>
    </row>
    <row r="4" spans="1:3" ht="18">
      <c r="A4" s="645" t="s">
        <v>620</v>
      </c>
      <c r="B4" s="645"/>
      <c r="C4" s="645"/>
    </row>
    <row r="5" spans="1:3" ht="18">
      <c r="A5" s="602" t="s">
        <v>289</v>
      </c>
      <c r="B5" s="602"/>
      <c r="C5" s="602"/>
    </row>
    <row r="6" spans="1:3" ht="18">
      <c r="A6" s="123"/>
      <c r="B6" s="123"/>
      <c r="C6" s="123"/>
    </row>
    <row r="7" spans="1:3" ht="18">
      <c r="A7" s="602" t="s">
        <v>597</v>
      </c>
      <c r="B7" s="602"/>
      <c r="C7" s="602"/>
    </row>
    <row r="8" spans="1:3" ht="15.75">
      <c r="A8" s="125"/>
      <c r="B8" s="125"/>
      <c r="C8" s="126" t="s">
        <v>254</v>
      </c>
    </row>
    <row r="9" spans="1:3" ht="15.75">
      <c r="A9" s="180" t="s">
        <v>88</v>
      </c>
      <c r="B9" s="180" t="s">
        <v>248</v>
      </c>
      <c r="C9" s="180" t="s">
        <v>249</v>
      </c>
    </row>
    <row r="10" spans="1:3" ht="68.25" customHeight="1">
      <c r="A10" s="199" t="s">
        <v>250</v>
      </c>
      <c r="B10" s="358" t="s">
        <v>497</v>
      </c>
      <c r="C10" s="202">
        <f>'RM24'!C24</f>
        <v>10</v>
      </c>
    </row>
    <row r="11" spans="1:3" ht="28.5" customHeight="1">
      <c r="A11" s="199" t="s">
        <v>251</v>
      </c>
      <c r="B11" s="356" t="s">
        <v>496</v>
      </c>
      <c r="C11" s="202">
        <f>'RM24'!D24</f>
        <v>1.5</v>
      </c>
    </row>
    <row r="12" spans="1:3" ht="28.5" customHeight="1">
      <c r="A12" s="199">
        <v>3</v>
      </c>
      <c r="B12" s="359" t="s">
        <v>495</v>
      </c>
      <c r="C12" s="233">
        <f>'RM24'!E24</f>
        <v>0</v>
      </c>
    </row>
    <row r="13" spans="1:3" ht="158.25" customHeight="1">
      <c r="A13" s="199">
        <v>4</v>
      </c>
      <c r="B13" s="522" t="s">
        <v>689</v>
      </c>
      <c r="C13" s="202">
        <f>'RM24'!F24</f>
        <v>10</v>
      </c>
    </row>
    <row r="14" spans="1:3">
      <c r="A14" s="643" t="s">
        <v>255</v>
      </c>
      <c r="B14" s="643"/>
      <c r="C14" s="203">
        <f>SUM(C10:C13)</f>
        <v>21.5</v>
      </c>
    </row>
  </sheetData>
  <mergeCells count="5">
    <mergeCell ref="A4:C4"/>
    <mergeCell ref="A5:C5"/>
    <mergeCell ref="A7:C7"/>
    <mergeCell ref="A14:B14"/>
    <mergeCell ref="A1:C1"/>
  </mergeCells>
  <printOptions horizontalCentered="1"/>
  <pageMargins left="1.2" right="0.7" top="1" bottom="0.75" header="0.3" footer="0.3"/>
  <pageSetup scale="95" orientation="landscape" horizontalDpi="300" verticalDpi="300" r:id="rId1"/>
  <headerFooter>
    <oddFooter>&amp;C45</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opLeftCell="A4" workbookViewId="0">
      <selection sqref="A1:C13"/>
    </sheetView>
  </sheetViews>
  <sheetFormatPr defaultRowHeight="15"/>
  <cols>
    <col min="1" max="1" width="8.28515625" customWidth="1"/>
    <col min="2" max="2" width="82.7109375" customWidth="1"/>
    <col min="3" max="3" width="23.7109375" customWidth="1"/>
  </cols>
  <sheetData>
    <row r="1" spans="1:3" ht="18" customHeight="1">
      <c r="A1" s="644" t="s">
        <v>22</v>
      </c>
      <c r="B1" s="644"/>
      <c r="C1" s="644"/>
    </row>
    <row r="2" spans="1:3" ht="18" customHeight="1">
      <c r="A2" s="178"/>
      <c r="B2" s="178"/>
      <c r="C2" s="178"/>
    </row>
    <row r="3" spans="1:3" ht="18">
      <c r="A3" s="645" t="s">
        <v>690</v>
      </c>
      <c r="B3" s="645"/>
      <c r="C3" s="645"/>
    </row>
    <row r="4" spans="1:3" ht="18">
      <c r="A4" s="602" t="s">
        <v>291</v>
      </c>
      <c r="B4" s="602"/>
      <c r="C4" s="602"/>
    </row>
    <row r="5" spans="1:3" ht="18">
      <c r="A5" s="123"/>
      <c r="B5" s="123"/>
      <c r="C5" s="123"/>
    </row>
    <row r="6" spans="1:3" ht="18">
      <c r="A6" s="602" t="s">
        <v>597</v>
      </c>
      <c r="B6" s="602"/>
      <c r="C6" s="602"/>
    </row>
    <row r="7" spans="1:3">
      <c r="A7" s="124"/>
      <c r="B7" s="124"/>
      <c r="C7" s="124"/>
    </row>
    <row r="8" spans="1:3" ht="15.75">
      <c r="A8" s="125"/>
      <c r="B8" s="125"/>
      <c r="C8" s="133" t="s">
        <v>254</v>
      </c>
    </row>
    <row r="9" spans="1:3" ht="15.75">
      <c r="A9" s="180" t="s">
        <v>88</v>
      </c>
      <c r="B9" s="180" t="s">
        <v>248</v>
      </c>
      <c r="C9" s="180" t="s">
        <v>249</v>
      </c>
    </row>
    <row r="10" spans="1:3" ht="26.25">
      <c r="A10" s="199">
        <v>1</v>
      </c>
      <c r="B10" s="210" t="s">
        <v>365</v>
      </c>
      <c r="C10" s="211">
        <f>'RM24'!C25</f>
        <v>0.25</v>
      </c>
    </row>
    <row r="11" spans="1:3" ht="70.5" customHeight="1">
      <c r="A11" s="199">
        <v>2</v>
      </c>
      <c r="B11" s="359" t="s">
        <v>487</v>
      </c>
      <c r="C11" s="202">
        <f>'RM24'!D25</f>
        <v>8</v>
      </c>
    </row>
    <row r="12" spans="1:3" ht="108.75" customHeight="1">
      <c r="A12" s="199">
        <v>3</v>
      </c>
      <c r="B12" s="359" t="s">
        <v>488</v>
      </c>
      <c r="C12" s="202">
        <f>'RM24'!E25</f>
        <v>3</v>
      </c>
    </row>
    <row r="13" spans="1:3">
      <c r="A13" s="643" t="s">
        <v>255</v>
      </c>
      <c r="B13" s="643"/>
      <c r="C13" s="203">
        <f>SUM(C10:C12)</f>
        <v>11.25</v>
      </c>
    </row>
  </sheetData>
  <mergeCells count="5">
    <mergeCell ref="A1:C1"/>
    <mergeCell ref="A3:C3"/>
    <mergeCell ref="A4:C4"/>
    <mergeCell ref="A6:C6"/>
    <mergeCell ref="A13:B13"/>
  </mergeCells>
  <printOptions horizontalCentered="1"/>
  <pageMargins left="1.2" right="1.2" top="1" bottom="1" header="0.3" footer="0.3"/>
  <pageSetup scale="93" orientation="landscape" horizontalDpi="300" verticalDpi="300" r:id="rId1"/>
  <headerFooter>
    <oddFooter>&amp;C46</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topLeftCell="C10" workbookViewId="0">
      <selection sqref="A1:L21"/>
    </sheetView>
  </sheetViews>
  <sheetFormatPr defaultRowHeight="15"/>
  <cols>
    <col min="1" max="1" width="5.85546875" customWidth="1"/>
    <col min="2" max="2" width="36.28515625" customWidth="1"/>
    <col min="3" max="5" width="8.5703125" customWidth="1"/>
    <col min="6" max="8" width="9.85546875" customWidth="1"/>
    <col min="9" max="11" width="11.140625" customWidth="1"/>
    <col min="12" max="12" width="9.28515625" customWidth="1"/>
    <col min="13" max="13" width="10.5703125" customWidth="1"/>
    <col min="14" max="14" width="10.42578125" customWidth="1"/>
    <col min="15" max="15" width="12.5703125" customWidth="1"/>
    <col min="16" max="16" width="8.28515625" bestFit="1" customWidth="1"/>
    <col min="17" max="17" width="8.28515625" customWidth="1"/>
    <col min="18" max="18" width="9.85546875" bestFit="1" customWidth="1"/>
  </cols>
  <sheetData>
    <row r="1" spans="1:18" ht="23.25" customHeight="1">
      <c r="A1" s="644" t="s">
        <v>22</v>
      </c>
      <c r="B1" s="683"/>
      <c r="C1" s="683"/>
      <c r="D1" s="683"/>
      <c r="E1" s="683"/>
      <c r="F1" s="683"/>
      <c r="G1" s="683"/>
      <c r="H1" s="683"/>
      <c r="I1" s="683"/>
      <c r="J1" s="683"/>
      <c r="K1" s="683"/>
      <c r="L1" s="683"/>
      <c r="M1" s="244"/>
      <c r="N1" s="244"/>
      <c r="O1" s="244"/>
      <c r="P1" s="244"/>
      <c r="Q1" s="244"/>
      <c r="R1" s="244"/>
    </row>
    <row r="3" spans="1:18" ht="23.25" customHeight="1">
      <c r="A3" s="682" t="s">
        <v>318</v>
      </c>
      <c r="B3" s="546"/>
      <c r="C3" s="546"/>
      <c r="D3" s="546"/>
      <c r="E3" s="546"/>
      <c r="F3" s="546"/>
      <c r="G3" s="546"/>
      <c r="H3" s="546"/>
      <c r="I3" s="546"/>
      <c r="J3" s="546"/>
      <c r="K3" s="546"/>
      <c r="L3" s="546"/>
      <c r="M3" s="244"/>
      <c r="N3" s="244"/>
      <c r="O3" s="244"/>
      <c r="P3" s="244"/>
      <c r="Q3" s="244"/>
      <c r="R3" s="244"/>
    </row>
    <row r="4" spans="1:18" ht="18">
      <c r="A4" s="645"/>
      <c r="B4" s="645"/>
      <c r="C4" s="645"/>
      <c r="D4" s="439"/>
      <c r="E4" s="404"/>
    </row>
    <row r="5" spans="1:18" ht="18.75" customHeight="1">
      <c r="A5" s="670" t="s">
        <v>599</v>
      </c>
      <c r="B5" s="546"/>
      <c r="C5" s="546"/>
      <c r="D5" s="546"/>
      <c r="E5" s="546"/>
      <c r="F5" s="546"/>
      <c r="G5" s="546"/>
      <c r="H5" s="546"/>
      <c r="I5" s="546"/>
      <c r="J5" s="546"/>
      <c r="K5" s="546"/>
      <c r="L5" s="546"/>
      <c r="M5" s="244"/>
      <c r="N5" s="244"/>
      <c r="O5" s="244"/>
      <c r="P5" s="244"/>
      <c r="Q5" s="244"/>
      <c r="R5" s="244"/>
    </row>
    <row r="6" spans="1:18" ht="18">
      <c r="A6" s="177"/>
      <c r="B6" s="177"/>
      <c r="C6" s="177"/>
      <c r="D6" s="438"/>
      <c r="E6" s="402"/>
    </row>
    <row r="7" spans="1:18" ht="21" customHeight="1">
      <c r="A7" s="670" t="s">
        <v>319</v>
      </c>
      <c r="B7" s="546"/>
      <c r="C7" s="546"/>
      <c r="D7" s="546"/>
      <c r="E7" s="546"/>
      <c r="F7" s="546"/>
      <c r="G7" s="546"/>
      <c r="H7" s="546"/>
      <c r="I7" s="546"/>
      <c r="J7" s="546"/>
      <c r="K7" s="546"/>
      <c r="L7" s="546"/>
      <c r="M7" s="244"/>
      <c r="N7" s="244"/>
      <c r="O7" s="244"/>
      <c r="P7" s="244"/>
      <c r="Q7" s="244"/>
      <c r="R7" s="244"/>
    </row>
    <row r="8" spans="1:18" ht="15.75">
      <c r="C8" s="179"/>
      <c r="D8" s="410"/>
      <c r="E8" s="410"/>
    </row>
    <row r="9" spans="1:18" ht="63">
      <c r="A9" s="283" t="s">
        <v>321</v>
      </c>
      <c r="B9" s="284" t="s">
        <v>322</v>
      </c>
      <c r="C9" s="374" t="s">
        <v>514</v>
      </c>
      <c r="D9" s="440" t="s">
        <v>628</v>
      </c>
      <c r="E9" s="440" t="s">
        <v>630</v>
      </c>
      <c r="F9" s="263" t="s">
        <v>93</v>
      </c>
      <c r="G9" s="284" t="s">
        <v>323</v>
      </c>
      <c r="H9" s="284" t="s">
        <v>429</v>
      </c>
      <c r="I9" s="283" t="s">
        <v>423</v>
      </c>
      <c r="J9" s="263" t="s">
        <v>509</v>
      </c>
      <c r="K9" s="440" t="s">
        <v>367</v>
      </c>
      <c r="L9" s="283" t="s">
        <v>97</v>
      </c>
    </row>
    <row r="10" spans="1:18" ht="19.5" customHeight="1">
      <c r="A10" s="285">
        <v>1</v>
      </c>
      <c r="B10" s="286" t="s">
        <v>324</v>
      </c>
      <c r="C10" s="287">
        <v>50</v>
      </c>
      <c r="D10" s="287">
        <v>1000</v>
      </c>
      <c r="E10" s="287"/>
      <c r="F10" s="377">
        <f>SUM(C10:E10)</f>
        <v>1050</v>
      </c>
      <c r="G10" s="287"/>
      <c r="H10" s="287"/>
      <c r="I10" s="307"/>
      <c r="J10" s="287"/>
      <c r="K10" s="287">
        <v>3532</v>
      </c>
      <c r="L10" s="288">
        <f>SUM(F10:K10)</f>
        <v>4582</v>
      </c>
      <c r="N10" s="118">
        <f>L10+D20+L11+D17</f>
        <v>6444.75</v>
      </c>
    </row>
    <row r="11" spans="1:18" ht="19.5" customHeight="1">
      <c r="A11" s="285">
        <v>2</v>
      </c>
      <c r="B11" s="286" t="s">
        <v>629</v>
      </c>
      <c r="C11" s="287">
        <v>468</v>
      </c>
      <c r="D11" s="287"/>
      <c r="E11" s="287">
        <v>1000</v>
      </c>
      <c r="F11" s="377">
        <f t="shared" ref="F11:F21" si="0">SUM(C11:E11)</f>
        <v>1468</v>
      </c>
      <c r="G11" s="287"/>
      <c r="H11" s="287"/>
      <c r="I11" s="307"/>
      <c r="J11" s="287"/>
      <c r="K11" s="287"/>
      <c r="L11" s="288">
        <f t="shared" ref="L11:L21" si="1">SUM(F11:K11)</f>
        <v>1468</v>
      </c>
    </row>
    <row r="12" spans="1:18" ht="19.5" customHeight="1">
      <c r="A12" s="285">
        <v>3</v>
      </c>
      <c r="B12" s="306" t="s">
        <v>424</v>
      </c>
      <c r="C12" s="287"/>
      <c r="D12" s="287"/>
      <c r="E12" s="287"/>
      <c r="F12" s="377">
        <f t="shared" si="0"/>
        <v>0</v>
      </c>
      <c r="G12" s="287"/>
      <c r="H12" s="287">
        <v>282.77</v>
      </c>
      <c r="I12" s="307">
        <v>1673.39</v>
      </c>
      <c r="J12" s="287">
        <v>4568.4399999999996</v>
      </c>
      <c r="K12" s="287"/>
      <c r="L12" s="288">
        <f t="shared" si="1"/>
        <v>6524.5999999999995</v>
      </c>
    </row>
    <row r="13" spans="1:18" ht="15.75">
      <c r="A13" s="285">
        <v>4</v>
      </c>
      <c r="B13" s="286" t="s">
        <v>428</v>
      </c>
      <c r="C13" s="287"/>
      <c r="D13" s="287"/>
      <c r="E13" s="287"/>
      <c r="F13" s="377">
        <f t="shared" si="0"/>
        <v>0</v>
      </c>
      <c r="G13" s="287"/>
      <c r="H13" s="287">
        <v>538.78</v>
      </c>
      <c r="I13" s="307">
        <v>2333.79</v>
      </c>
      <c r="J13" s="287">
        <v>1566.71</v>
      </c>
      <c r="K13" s="287"/>
      <c r="L13" s="288">
        <f t="shared" si="1"/>
        <v>4439.28</v>
      </c>
    </row>
    <row r="14" spans="1:18" ht="15.75">
      <c r="A14" s="285">
        <v>5</v>
      </c>
      <c r="B14" s="306" t="s">
        <v>510</v>
      </c>
      <c r="C14" s="378"/>
      <c r="D14" s="378"/>
      <c r="E14" s="378"/>
      <c r="F14" s="377">
        <f t="shared" si="0"/>
        <v>0</v>
      </c>
      <c r="G14" s="379"/>
      <c r="H14" s="287">
        <v>145.32</v>
      </c>
      <c r="I14" s="307">
        <v>0</v>
      </c>
      <c r="J14" s="371">
        <v>5583.2</v>
      </c>
      <c r="K14" s="371"/>
      <c r="L14" s="288">
        <f t="shared" si="1"/>
        <v>5728.5199999999995</v>
      </c>
    </row>
    <row r="15" spans="1:18" ht="15.75">
      <c r="A15" s="285">
        <v>6</v>
      </c>
      <c r="B15" s="306" t="s">
        <v>425</v>
      </c>
      <c r="C15" s="378"/>
      <c r="D15" s="378"/>
      <c r="E15" s="378"/>
      <c r="F15" s="377">
        <f t="shared" si="0"/>
        <v>0</v>
      </c>
      <c r="G15" s="379"/>
      <c r="H15" s="287">
        <v>179.27</v>
      </c>
      <c r="I15" s="307">
        <v>3502.91</v>
      </c>
      <c r="J15" s="371">
        <v>6187</v>
      </c>
      <c r="K15" s="371"/>
      <c r="L15" s="288">
        <f t="shared" si="1"/>
        <v>9869.18</v>
      </c>
    </row>
    <row r="16" spans="1:18" ht="15.75">
      <c r="A16" s="285">
        <v>7</v>
      </c>
      <c r="B16" s="306" t="s">
        <v>512</v>
      </c>
      <c r="C16" s="307"/>
      <c r="D16" s="307"/>
      <c r="E16" s="307"/>
      <c r="F16" s="377">
        <f t="shared" si="0"/>
        <v>0</v>
      </c>
      <c r="G16" s="307"/>
      <c r="H16" s="307">
        <v>889.38</v>
      </c>
      <c r="I16" s="307">
        <v>0</v>
      </c>
      <c r="J16" s="307">
        <v>8263.9</v>
      </c>
      <c r="K16" s="307"/>
      <c r="L16" s="288">
        <f t="shared" si="1"/>
        <v>9153.2799999999988</v>
      </c>
    </row>
    <row r="17" spans="1:15" ht="15.75">
      <c r="A17" s="285">
        <v>8</v>
      </c>
      <c r="B17" s="306" t="s">
        <v>515</v>
      </c>
      <c r="C17" s="307">
        <v>90</v>
      </c>
      <c r="D17" s="307"/>
      <c r="E17" s="307"/>
      <c r="F17" s="377">
        <f t="shared" si="0"/>
        <v>90</v>
      </c>
      <c r="G17" s="307"/>
      <c r="H17" s="307"/>
      <c r="I17" s="307"/>
      <c r="J17" s="307"/>
      <c r="K17" s="307"/>
      <c r="L17" s="288">
        <f t="shared" si="1"/>
        <v>90</v>
      </c>
    </row>
    <row r="18" spans="1:15" ht="15.75">
      <c r="A18" s="285">
        <v>9</v>
      </c>
      <c r="B18" s="306" t="s">
        <v>516</v>
      </c>
      <c r="C18" s="307"/>
      <c r="D18" s="307"/>
      <c r="E18" s="307"/>
      <c r="F18" s="377">
        <f t="shared" si="0"/>
        <v>0</v>
      </c>
      <c r="G18" s="307">
        <v>107.46</v>
      </c>
      <c r="H18" s="307"/>
      <c r="I18" s="307"/>
      <c r="J18" s="307"/>
      <c r="K18" s="307"/>
      <c r="L18" s="288">
        <f t="shared" si="1"/>
        <v>107.46</v>
      </c>
    </row>
    <row r="19" spans="1:15" ht="15.75">
      <c r="A19" s="285">
        <v>10</v>
      </c>
      <c r="B19" s="306" t="s">
        <v>517</v>
      </c>
      <c r="C19" s="307"/>
      <c r="D19" s="307"/>
      <c r="E19" s="307"/>
      <c r="F19" s="377">
        <f t="shared" si="0"/>
        <v>0</v>
      </c>
      <c r="G19" s="307">
        <v>56.33</v>
      </c>
      <c r="H19" s="307"/>
      <c r="I19" s="307"/>
      <c r="J19" s="307"/>
      <c r="K19" s="307"/>
      <c r="L19" s="288">
        <f t="shared" si="1"/>
        <v>56.33</v>
      </c>
      <c r="O19" s="118"/>
    </row>
    <row r="20" spans="1:15" ht="15.75">
      <c r="A20" s="285">
        <v>11</v>
      </c>
      <c r="B20" s="306" t="s">
        <v>518</v>
      </c>
      <c r="C20" s="307"/>
      <c r="D20" s="307">
        <v>394.75</v>
      </c>
      <c r="E20" s="307"/>
      <c r="F20" s="377">
        <f t="shared" si="0"/>
        <v>394.75</v>
      </c>
      <c r="G20" s="307">
        <v>80.099999999999994</v>
      </c>
      <c r="H20" s="307"/>
      <c r="I20" s="307"/>
      <c r="J20" s="307"/>
      <c r="K20" s="307"/>
      <c r="L20" s="288">
        <f t="shared" si="1"/>
        <v>474.85</v>
      </c>
    </row>
    <row r="21" spans="1:15" ht="15.75">
      <c r="A21" s="285"/>
      <c r="B21" s="289" t="s">
        <v>255</v>
      </c>
      <c r="C21" s="288">
        <f>SUM(C10:C20)</f>
        <v>608</v>
      </c>
      <c r="D21" s="288">
        <f>SUM(D10:D20)</f>
        <v>1394.75</v>
      </c>
      <c r="E21" s="288">
        <f>SUM(E10:E20)</f>
        <v>1000</v>
      </c>
      <c r="F21" s="377">
        <f t="shared" si="0"/>
        <v>3002.75</v>
      </c>
      <c r="G21" s="288">
        <f t="shared" ref="G21:H21" si="2">SUM(G10:G20)</f>
        <v>243.89</v>
      </c>
      <c r="H21" s="288">
        <f t="shared" si="2"/>
        <v>2035.52</v>
      </c>
      <c r="I21" s="288">
        <f>SUM(I10:I20)</f>
        <v>7510.09</v>
      </c>
      <c r="J21" s="288">
        <f>SUM(J10:J20)</f>
        <v>26169.25</v>
      </c>
      <c r="K21" s="288">
        <f>SUM(K10:K20)</f>
        <v>3532</v>
      </c>
      <c r="L21" s="288">
        <f t="shared" si="1"/>
        <v>42493.5</v>
      </c>
    </row>
    <row r="24" spans="1:15">
      <c r="M24" s="118"/>
    </row>
  </sheetData>
  <mergeCells count="5">
    <mergeCell ref="A4:C4"/>
    <mergeCell ref="A3:L3"/>
    <mergeCell ref="A1:L1"/>
    <mergeCell ref="A5:L5"/>
    <mergeCell ref="A7:L7"/>
  </mergeCells>
  <printOptions horizontalCentered="1"/>
  <pageMargins left="1.2" right="0.45" top="1.25" bottom="1" header="0.3" footer="0.3"/>
  <pageSetup scale="85" orientation="landscape" horizontalDpi="300" verticalDpi="300" r:id="rId1"/>
  <headerFooter>
    <oddFooter>&amp;C47</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sqref="A1:E13"/>
    </sheetView>
  </sheetViews>
  <sheetFormatPr defaultRowHeight="15"/>
  <cols>
    <col min="1" max="1" width="7.42578125" customWidth="1"/>
    <col min="2" max="2" width="71.7109375" customWidth="1"/>
    <col min="3" max="3" width="14.85546875" customWidth="1"/>
    <col min="4" max="4" width="10.140625" customWidth="1"/>
    <col min="5" max="5" width="11" customWidth="1"/>
  </cols>
  <sheetData>
    <row r="1" spans="1:7" ht="21.75" customHeight="1">
      <c r="A1" s="531" t="s">
        <v>22</v>
      </c>
      <c r="B1" s="684"/>
      <c r="C1" s="684"/>
      <c r="D1" s="684"/>
      <c r="E1" s="400"/>
      <c r="F1" s="181"/>
      <c r="G1" s="181"/>
    </row>
    <row r="2" spans="1:7" ht="18.75">
      <c r="A2" s="299"/>
      <c r="B2" s="300"/>
      <c r="C2" s="300"/>
      <c r="D2" s="300"/>
      <c r="E2" s="300"/>
      <c r="F2" s="181"/>
      <c r="G2" s="181"/>
    </row>
    <row r="3" spans="1:7">
      <c r="A3" s="682" t="s">
        <v>327</v>
      </c>
      <c r="B3" s="546"/>
      <c r="C3" s="546"/>
      <c r="D3" s="546"/>
      <c r="E3" s="546"/>
    </row>
    <row r="4" spans="1:7" ht="18">
      <c r="A4" s="249"/>
      <c r="B4" s="249"/>
      <c r="C4" s="249"/>
      <c r="D4" s="247"/>
      <c r="E4" s="247"/>
    </row>
    <row r="5" spans="1:7">
      <c r="A5" s="670" t="s">
        <v>326</v>
      </c>
      <c r="B5" s="546"/>
      <c r="C5" s="546"/>
      <c r="D5" s="546"/>
      <c r="E5" s="244"/>
    </row>
    <row r="6" spans="1:7" ht="18">
      <c r="A6" s="123"/>
      <c r="B6" s="123"/>
      <c r="C6" s="123"/>
    </row>
    <row r="7" spans="1:7">
      <c r="A7" s="670" t="s">
        <v>600</v>
      </c>
      <c r="B7" s="546"/>
      <c r="C7" s="546"/>
      <c r="D7" s="546"/>
      <c r="E7" s="244"/>
    </row>
    <row r="8" spans="1:7" ht="21" customHeight="1">
      <c r="A8" s="237"/>
      <c r="B8" s="237"/>
      <c r="C8" s="686" t="s">
        <v>320</v>
      </c>
      <c r="D8" s="686"/>
      <c r="E8" s="686"/>
    </row>
    <row r="9" spans="1:7" ht="32.25" customHeight="1">
      <c r="A9" s="73" t="s">
        <v>88</v>
      </c>
      <c r="B9" s="73" t="s">
        <v>248</v>
      </c>
      <c r="C9" s="73" t="s">
        <v>520</v>
      </c>
      <c r="D9" s="73" t="s">
        <v>628</v>
      </c>
      <c r="E9" s="240" t="s">
        <v>371</v>
      </c>
    </row>
    <row r="10" spans="1:7" ht="24.75" customHeight="1">
      <c r="A10" s="469">
        <v>1</v>
      </c>
      <c r="B10" s="470" t="s">
        <v>519</v>
      </c>
      <c r="C10" s="258">
        <f>'Cap Exp'!C10</f>
        <v>50</v>
      </c>
      <c r="D10" s="341"/>
      <c r="E10" s="514"/>
    </row>
    <row r="11" spans="1:7" ht="15.75">
      <c r="A11" s="469">
        <v>2</v>
      </c>
      <c r="B11" s="451" t="s">
        <v>370</v>
      </c>
      <c r="C11" s="514"/>
      <c r="D11" s="478"/>
      <c r="E11" s="514">
        <f>'Cap Exp'!K10</f>
        <v>3532</v>
      </c>
    </row>
    <row r="12" spans="1:7" ht="31.5">
      <c r="A12" s="471">
        <v>3</v>
      </c>
      <c r="B12" s="470" t="s">
        <v>538</v>
      </c>
      <c r="C12" s="282"/>
      <c r="D12" s="478">
        <f>'Cap Exp'!D10</f>
        <v>1000</v>
      </c>
      <c r="E12" s="282"/>
      <c r="F12" s="118"/>
    </row>
    <row r="13" spans="1:7" ht="15.75">
      <c r="A13" s="685" t="s">
        <v>255</v>
      </c>
      <c r="B13" s="685"/>
      <c r="C13" s="50">
        <f>SUM(C10:C12)</f>
        <v>50</v>
      </c>
      <c r="D13" s="50">
        <f t="shared" ref="D13:E13" si="0">SUM(D10:D12)</f>
        <v>1000</v>
      </c>
      <c r="E13" s="50">
        <f t="shared" si="0"/>
        <v>3532</v>
      </c>
    </row>
  </sheetData>
  <mergeCells count="6">
    <mergeCell ref="A1:D1"/>
    <mergeCell ref="A13:B13"/>
    <mergeCell ref="C8:E8"/>
    <mergeCell ref="A7:D7"/>
    <mergeCell ref="A5:D5"/>
    <mergeCell ref="A3:E3"/>
  </mergeCells>
  <printOptions horizontalCentered="1"/>
  <pageMargins left="1.45" right="0.95" top="0.75" bottom="0.75" header="0.3" footer="0.3"/>
  <pageSetup scale="95" orientation="landscape" horizontalDpi="300" verticalDpi="300" r:id="rId1"/>
  <headerFooter>
    <oddFooter>&amp;C48</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D13"/>
    </sheetView>
  </sheetViews>
  <sheetFormatPr defaultRowHeight="15"/>
  <cols>
    <col min="1" max="1" width="7.42578125" customWidth="1"/>
    <col min="2" max="2" width="64" customWidth="1"/>
    <col min="3" max="3" width="17" customWidth="1"/>
    <col min="4" max="4" width="18" customWidth="1"/>
  </cols>
  <sheetData>
    <row r="1" spans="1:4" ht="15.75">
      <c r="A1" s="531" t="s">
        <v>22</v>
      </c>
      <c r="B1" s="684"/>
      <c r="C1" s="684"/>
      <c r="D1" s="684"/>
    </row>
    <row r="2" spans="1:4" ht="18.75">
      <c r="A2" s="458"/>
      <c r="B2" s="461"/>
      <c r="C2" s="461"/>
      <c r="D2" s="461"/>
    </row>
    <row r="3" spans="1:4" ht="18.75">
      <c r="A3" s="458"/>
      <c r="B3" s="461"/>
      <c r="C3" s="461"/>
      <c r="D3" s="461"/>
    </row>
    <row r="4" spans="1:4">
      <c r="A4" s="682" t="s">
        <v>328</v>
      </c>
      <c r="B4" s="546"/>
      <c r="C4" s="546"/>
      <c r="D4" s="546"/>
    </row>
    <row r="5" spans="1:4" ht="18">
      <c r="A5" s="460"/>
      <c r="B5" s="460"/>
      <c r="C5" s="460"/>
      <c r="D5" s="459"/>
    </row>
    <row r="6" spans="1:4">
      <c r="A6" s="670" t="s">
        <v>655</v>
      </c>
      <c r="B6" s="546"/>
      <c r="C6" s="546"/>
      <c r="D6" s="546"/>
    </row>
    <row r="7" spans="1:4" ht="18">
      <c r="A7" s="123"/>
      <c r="B7" s="123"/>
      <c r="C7" s="123"/>
    </row>
    <row r="8" spans="1:4">
      <c r="A8" s="670" t="s">
        <v>600</v>
      </c>
      <c r="B8" s="546"/>
      <c r="C8" s="546"/>
      <c r="D8" s="546"/>
    </row>
    <row r="9" spans="1:4" ht="15.75">
      <c r="A9" s="237"/>
      <c r="B9" s="237"/>
      <c r="C9" s="686" t="s">
        <v>320</v>
      </c>
      <c r="D9" s="686"/>
    </row>
    <row r="10" spans="1:4" ht="15.75">
      <c r="A10" s="284" t="s">
        <v>88</v>
      </c>
      <c r="B10" s="284" t="s">
        <v>248</v>
      </c>
      <c r="C10" s="284" t="s">
        <v>520</v>
      </c>
      <c r="D10" s="474" t="s">
        <v>630</v>
      </c>
    </row>
    <row r="11" spans="1:4" ht="15.75">
      <c r="A11" s="469">
        <v>1</v>
      </c>
      <c r="B11" s="473" t="s">
        <v>635</v>
      </c>
      <c r="C11" s="475">
        <f>'Cap Exp'!C11</f>
        <v>468</v>
      </c>
      <c r="D11" s="476"/>
    </row>
    <row r="12" spans="1:4" ht="15.75">
      <c r="A12" s="469">
        <v>2</v>
      </c>
      <c r="B12" s="470" t="s">
        <v>541</v>
      </c>
      <c r="C12" s="477"/>
      <c r="D12" s="478">
        <f>'Cap Exp'!E11</f>
        <v>1000</v>
      </c>
    </row>
    <row r="13" spans="1:4" ht="15.75">
      <c r="A13" s="685" t="s">
        <v>255</v>
      </c>
      <c r="B13" s="685"/>
      <c r="C13" s="479">
        <f>SUM(C11:C12)</f>
        <v>468</v>
      </c>
      <c r="D13" s="480">
        <f>SUM(D11:D12)</f>
        <v>1000</v>
      </c>
    </row>
  </sheetData>
  <mergeCells count="6">
    <mergeCell ref="A13:B13"/>
    <mergeCell ref="A1:D1"/>
    <mergeCell ref="A4:D4"/>
    <mergeCell ref="A6:D6"/>
    <mergeCell ref="A8:D8"/>
    <mergeCell ref="C9:D9"/>
  </mergeCells>
  <printOptions horizontalCentered="1"/>
  <pageMargins left="1.45" right="0.95" top="1" bottom="1" header="0.3" footer="0.3"/>
  <pageSetup orientation="landscape" horizontalDpi="300" verticalDpi="300" r:id="rId1"/>
  <headerFooter>
    <oddFooter>&amp;C49</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7" workbookViewId="0">
      <selection sqref="A1:C20"/>
    </sheetView>
  </sheetViews>
  <sheetFormatPr defaultRowHeight="15"/>
  <cols>
    <col min="1" max="1" width="8.7109375" customWidth="1"/>
    <col min="2" max="2" width="79.7109375" customWidth="1"/>
    <col min="3" max="3" width="22.28515625" customWidth="1"/>
  </cols>
  <sheetData>
    <row r="1" spans="1:5" ht="15.75">
      <c r="A1" s="531" t="s">
        <v>22</v>
      </c>
      <c r="B1" s="684"/>
      <c r="C1" s="684"/>
    </row>
    <row r="4" spans="1:5" ht="15.75">
      <c r="A4" s="680" t="s">
        <v>331</v>
      </c>
      <c r="B4" s="680"/>
      <c r="C4" s="680"/>
    </row>
    <row r="5" spans="1:5" ht="15.75">
      <c r="A5" s="125"/>
      <c r="B5" s="125"/>
      <c r="C5" s="125"/>
    </row>
    <row r="6" spans="1:5" ht="15.75">
      <c r="A6" s="669" t="s">
        <v>329</v>
      </c>
      <c r="B6" s="669"/>
      <c r="C6" s="669"/>
    </row>
    <row r="7" spans="1:5" ht="15.75">
      <c r="A7" s="125"/>
      <c r="B7" s="125"/>
      <c r="C7" s="125"/>
    </row>
    <row r="8" spans="1:5" ht="18">
      <c r="A8" s="670" t="s">
        <v>600</v>
      </c>
      <c r="B8" s="670"/>
      <c r="C8" s="670"/>
    </row>
    <row r="9" spans="1:5" ht="15.75">
      <c r="A9" s="125"/>
      <c r="B9" s="125"/>
      <c r="C9" s="125"/>
    </row>
    <row r="10" spans="1:5">
      <c r="A10" s="691" t="s">
        <v>320</v>
      </c>
      <c r="B10" s="642"/>
      <c r="C10" s="642"/>
    </row>
    <row r="11" spans="1:5" ht="27" customHeight="1">
      <c r="A11" s="284" t="s">
        <v>88</v>
      </c>
      <c r="B11" s="284" t="s">
        <v>248</v>
      </c>
      <c r="C11" s="472" t="s">
        <v>249</v>
      </c>
    </row>
    <row r="12" spans="1:5" ht="35.25" customHeight="1">
      <c r="A12" s="687">
        <v>1</v>
      </c>
      <c r="B12" s="462" t="s">
        <v>662</v>
      </c>
      <c r="C12" s="485"/>
    </row>
    <row r="13" spans="1:5" ht="26.25" customHeight="1">
      <c r="A13" s="688"/>
      <c r="B13" s="482" t="s">
        <v>658</v>
      </c>
      <c r="C13" s="491">
        <v>2719.93</v>
      </c>
      <c r="E13" s="118">
        <f>C13+C14</f>
        <v>4568.4399999999996</v>
      </c>
    </row>
    <row r="14" spans="1:5" ht="18.75">
      <c r="A14" s="689"/>
      <c r="B14" s="482" t="s">
        <v>659</v>
      </c>
      <c r="C14" s="491">
        <v>1848.51</v>
      </c>
    </row>
    <row r="15" spans="1:5" ht="18.75" customHeight="1">
      <c r="A15" s="488">
        <v>2</v>
      </c>
      <c r="B15" s="494" t="s">
        <v>373</v>
      </c>
      <c r="C15" s="492"/>
    </row>
    <row r="16" spans="1:5" ht="18.75">
      <c r="A16" s="488"/>
      <c r="B16" s="481" t="s">
        <v>660</v>
      </c>
      <c r="C16" s="491">
        <v>1673.39</v>
      </c>
    </row>
    <row r="17" spans="1:5" ht="18.75">
      <c r="A17" s="489">
        <v>3</v>
      </c>
      <c r="B17" s="494" t="s">
        <v>661</v>
      </c>
      <c r="C17" s="493"/>
    </row>
    <row r="18" spans="1:5" ht="18.75">
      <c r="A18" s="489"/>
      <c r="B18" s="482" t="s">
        <v>658</v>
      </c>
      <c r="C18" s="491">
        <v>24</v>
      </c>
      <c r="E18" s="118">
        <f>C18+C19</f>
        <v>282.77</v>
      </c>
    </row>
    <row r="19" spans="1:5" ht="18.75">
      <c r="A19" s="489"/>
      <c r="B19" s="482" t="s">
        <v>659</v>
      </c>
      <c r="C19" s="491">
        <v>258.77</v>
      </c>
    </row>
    <row r="20" spans="1:5" ht="18.75">
      <c r="A20" s="690" t="s">
        <v>255</v>
      </c>
      <c r="B20" s="690"/>
      <c r="C20" s="490">
        <f>SUM(C13:C19)</f>
        <v>6524.6</v>
      </c>
    </row>
  </sheetData>
  <mergeCells count="7">
    <mergeCell ref="A12:A14"/>
    <mergeCell ref="A20:B20"/>
    <mergeCell ref="A1:C1"/>
    <mergeCell ref="A4:C4"/>
    <mergeCell ref="A6:C6"/>
    <mergeCell ref="A8:C8"/>
    <mergeCell ref="A10:C10"/>
  </mergeCells>
  <printOptions horizontalCentered="1"/>
  <pageMargins left="1.45" right="0.7" top="1.5" bottom="1.5" header="0.3" footer="0.3"/>
  <pageSetup orientation="landscape" horizontalDpi="300" verticalDpi="300" r:id="rId1"/>
  <headerFooter>
    <oddFooter>&amp;C50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16" workbookViewId="0">
      <selection activeCell="F18" sqref="F18:G26"/>
    </sheetView>
  </sheetViews>
  <sheetFormatPr defaultRowHeight="15"/>
  <cols>
    <col min="1" max="1" width="74.85546875" customWidth="1"/>
    <col min="2" max="3" width="13.140625" customWidth="1"/>
    <col min="4" max="4" width="14.5703125" customWidth="1"/>
    <col min="6" max="6" width="9.28515625" bestFit="1" customWidth="1"/>
  </cols>
  <sheetData>
    <row r="1" spans="1:10" ht="18.75">
      <c r="A1" s="559" t="s">
        <v>22</v>
      </c>
      <c r="B1" s="559"/>
      <c r="C1" s="559"/>
      <c r="D1" s="559"/>
    </row>
    <row r="3" spans="1:10" ht="15.75">
      <c r="A3" s="545" t="s">
        <v>562</v>
      </c>
      <c r="B3" s="545"/>
      <c r="C3" s="545"/>
      <c r="D3" s="545"/>
    </row>
    <row r="4" spans="1:10" ht="15.75">
      <c r="A4" s="24"/>
      <c r="B4" s="24"/>
      <c r="D4" s="25" t="s">
        <v>133</v>
      </c>
    </row>
    <row r="5" spans="1:10" ht="15" customHeight="1">
      <c r="A5" s="556" t="s">
        <v>110</v>
      </c>
      <c r="B5" s="561" t="s">
        <v>441</v>
      </c>
      <c r="C5" s="561" t="s">
        <v>563</v>
      </c>
      <c r="D5" s="561" t="s">
        <v>564</v>
      </c>
    </row>
    <row r="6" spans="1:10">
      <c r="A6" s="560"/>
      <c r="B6" s="555"/>
      <c r="C6" s="555"/>
      <c r="D6" s="555"/>
    </row>
    <row r="7" spans="1:10">
      <c r="A7" s="29" t="s">
        <v>111</v>
      </c>
      <c r="B7" s="227"/>
      <c r="C7" s="227"/>
      <c r="D7" s="227"/>
    </row>
    <row r="8" spans="1:10" ht="16.5">
      <c r="A8" s="26" t="s">
        <v>112</v>
      </c>
      <c r="B8" s="27">
        <v>67566.039999999994</v>
      </c>
      <c r="C8" s="27">
        <f>'Sale of power5'!F23</f>
        <v>54559.88</v>
      </c>
      <c r="D8" s="441">
        <f>'Sale of power5'!H23</f>
        <v>63025.024000000005</v>
      </c>
      <c r="J8" s="118">
        <f>C8+C9</f>
        <v>55816.969999999994</v>
      </c>
    </row>
    <row r="9" spans="1:10" ht="16.5">
      <c r="A9" s="26" t="s">
        <v>113</v>
      </c>
      <c r="B9" s="27">
        <v>5876</v>
      </c>
      <c r="C9" s="27">
        <f>'Sl pwr(WO)6'!F25</f>
        <v>1257.0899999999999</v>
      </c>
      <c r="D9" s="441">
        <f>'Sl pwr(WO)6'!H25</f>
        <v>4675</v>
      </c>
    </row>
    <row r="10" spans="1:10" ht="16.5">
      <c r="A10" s="26" t="s">
        <v>114</v>
      </c>
      <c r="B10" s="27">
        <v>2107.4</v>
      </c>
      <c r="C10" s="118">
        <v>2050.12</v>
      </c>
      <c r="D10" s="441">
        <v>982.31</v>
      </c>
    </row>
    <row r="11" spans="1:10" ht="16.5">
      <c r="A11" s="26" t="s">
        <v>115</v>
      </c>
      <c r="B11" s="27"/>
      <c r="C11" s="27"/>
      <c r="D11" s="441"/>
    </row>
    <row r="12" spans="1:10" ht="18.75" customHeight="1">
      <c r="A12" s="26" t="s">
        <v>135</v>
      </c>
      <c r="B12" s="27">
        <v>6913.94</v>
      </c>
      <c r="C12" s="27">
        <f>'OTHER INCOMEMISC7'!D27</f>
        <v>5014.1100000000006</v>
      </c>
      <c r="D12" s="441">
        <v>5848.21</v>
      </c>
    </row>
    <row r="13" spans="1:10" ht="18.75" customHeight="1">
      <c r="A13" s="26" t="s">
        <v>354</v>
      </c>
      <c r="B13" s="27">
        <v>14000</v>
      </c>
      <c r="C13" s="518">
        <f>'Post of Loan17'!C19+'Post of Loan17'!C20</f>
        <v>44769.629844000003</v>
      </c>
      <c r="D13" s="441">
        <v>24100</v>
      </c>
      <c r="F13">
        <v>12500</v>
      </c>
      <c r="G13">
        <v>35000</v>
      </c>
      <c r="H13">
        <f>F13+G13</f>
        <v>47500</v>
      </c>
    </row>
    <row r="14" spans="1:10" ht="16.5">
      <c r="A14" s="32" t="s">
        <v>134</v>
      </c>
      <c r="B14" s="138">
        <f>SUM(B8:B13)</f>
        <v>96463.37999999999</v>
      </c>
      <c r="C14" s="138">
        <f t="shared" ref="C14:D14" si="0">SUM(C8:C13)</f>
        <v>107650.82984399999</v>
      </c>
      <c r="D14" s="138">
        <f t="shared" si="0"/>
        <v>98630.544000000009</v>
      </c>
      <c r="F14">
        <v>11250</v>
      </c>
    </row>
    <row r="15" spans="1:10" ht="16.5">
      <c r="A15" s="29" t="s">
        <v>116</v>
      </c>
      <c r="B15" s="30"/>
      <c r="C15" s="30"/>
      <c r="D15" s="443"/>
      <c r="F15">
        <f>F13+F14</f>
        <v>23750</v>
      </c>
    </row>
    <row r="16" spans="1:10" ht="16.5">
      <c r="A16" s="26" t="s">
        <v>117</v>
      </c>
      <c r="B16" s="27">
        <v>14503.24</v>
      </c>
      <c r="C16" s="27">
        <v>13117.61</v>
      </c>
      <c r="D16" s="441">
        <f>'ECost9-10'!N72</f>
        <v>16408.42872</v>
      </c>
      <c r="J16">
        <f>35036+20574</f>
        <v>55610</v>
      </c>
    </row>
    <row r="17" spans="1:10" ht="16.5">
      <c r="A17" s="26" t="s">
        <v>118</v>
      </c>
      <c r="B17" s="27">
        <v>987.89</v>
      </c>
      <c r="C17" s="27">
        <v>775.79</v>
      </c>
      <c r="D17" s="441">
        <f>'AGE12-13'!Q73</f>
        <v>888.65999999999985</v>
      </c>
      <c r="J17">
        <f>67566.04-65134</f>
        <v>2432.0399999999936</v>
      </c>
    </row>
    <row r="18" spans="1:10" ht="16.5">
      <c r="A18" s="26" t="s">
        <v>565</v>
      </c>
      <c r="B18" s="27">
        <v>855.47</v>
      </c>
      <c r="C18" s="27">
        <v>753.32</v>
      </c>
      <c r="D18" s="441">
        <f>'RM116'!M31</f>
        <v>1004.8199999999999</v>
      </c>
      <c r="F18" s="118"/>
    </row>
    <row r="19" spans="1:10" ht="16.5">
      <c r="A19" s="26" t="s">
        <v>119</v>
      </c>
      <c r="B19" s="27"/>
      <c r="C19" s="27"/>
      <c r="D19" s="441"/>
    </row>
    <row r="20" spans="1:10" ht="16.5">
      <c r="A20" s="28" t="s">
        <v>136</v>
      </c>
      <c r="B20" s="27">
        <v>35036</v>
      </c>
      <c r="C20" s="27">
        <v>36006.61</v>
      </c>
      <c r="D20" s="441">
        <v>28348.87</v>
      </c>
    </row>
    <row r="21" spans="1:10" ht="16.5">
      <c r="A21" s="28" t="s">
        <v>137</v>
      </c>
      <c r="B21" s="27">
        <v>20574</v>
      </c>
      <c r="C21" s="27">
        <f>'RM EXP POP14'!F39</f>
        <v>20358</v>
      </c>
      <c r="D21" s="441">
        <v>22572</v>
      </c>
    </row>
    <row r="22" spans="1:10" ht="16.5">
      <c r="A22" s="26" t="s">
        <v>120</v>
      </c>
      <c r="B22" s="27">
        <v>836</v>
      </c>
      <c r="C22">
        <v>1041.83</v>
      </c>
      <c r="D22" s="441">
        <v>945</v>
      </c>
    </row>
    <row r="23" spans="1:10" ht="16.5">
      <c r="A23" s="26" t="s">
        <v>121</v>
      </c>
      <c r="B23" s="27">
        <v>3327.91</v>
      </c>
      <c r="C23" s="27">
        <f>'Post of Loan17'!K24</f>
        <v>3632.31</v>
      </c>
      <c r="D23" s="516">
        <f>'Post of Loan17'!M21</f>
        <v>6402.7</v>
      </c>
    </row>
    <row r="24" spans="1:10" ht="16.5">
      <c r="A24" s="26" t="s">
        <v>122</v>
      </c>
      <c r="B24" s="27"/>
      <c r="C24" s="27"/>
      <c r="D24" s="441"/>
    </row>
    <row r="25" spans="1:10" ht="16.5">
      <c r="A25" s="28" t="s">
        <v>138</v>
      </c>
      <c r="B25" s="27">
        <v>8000</v>
      </c>
      <c r="C25" s="27">
        <f>'RM EXP POP14'!F41</f>
        <v>8328</v>
      </c>
      <c r="D25" s="441">
        <v>8756</v>
      </c>
      <c r="G25" s="118"/>
    </row>
    <row r="26" spans="1:10" ht="16.5">
      <c r="A26" s="28" t="s">
        <v>139</v>
      </c>
      <c r="B26" s="27">
        <v>6057</v>
      </c>
      <c r="C26" s="27">
        <f>'RM EXP POP14'!F37</f>
        <v>11800</v>
      </c>
      <c r="D26" s="441">
        <v>9072</v>
      </c>
      <c r="F26" s="118"/>
    </row>
    <row r="27" spans="1:10" ht="16.5">
      <c r="A27" s="28" t="s">
        <v>140</v>
      </c>
      <c r="B27" s="27"/>
      <c r="C27" s="27"/>
      <c r="D27" s="441"/>
    </row>
    <row r="28" spans="1:10" ht="16.5">
      <c r="A28" s="32" t="s">
        <v>123</v>
      </c>
      <c r="B28" s="138">
        <f>SUM(B16:B27)</f>
        <v>90177.510000000009</v>
      </c>
      <c r="C28" s="138">
        <v>95813.47</v>
      </c>
      <c r="D28" s="442">
        <f>SUM(D16:D27)</f>
        <v>94398.478719999999</v>
      </c>
    </row>
    <row r="29" spans="1:10" ht="16.5">
      <c r="A29" s="29" t="s">
        <v>124</v>
      </c>
      <c r="B29" s="27"/>
      <c r="C29" s="27"/>
      <c r="D29" s="441"/>
    </row>
    <row r="30" spans="1:10" ht="16.5">
      <c r="A30" s="26" t="s">
        <v>125</v>
      </c>
      <c r="B30" s="27">
        <v>386.72</v>
      </c>
      <c r="C30" s="27">
        <v>365.07</v>
      </c>
      <c r="D30" s="441">
        <v>407.22</v>
      </c>
    </row>
    <row r="31" spans="1:10" ht="16.5">
      <c r="A31" s="26" t="s">
        <v>126</v>
      </c>
      <c r="B31" s="27">
        <v>944.96</v>
      </c>
      <c r="C31" s="4">
        <v>556.32000000000005</v>
      </c>
      <c r="D31" s="441">
        <f>91.75+431.28</f>
        <v>523.03</v>
      </c>
      <c r="H31" s="118">
        <f>'Post of Loan17'!K16</f>
        <v>556.32000000000005</v>
      </c>
    </row>
    <row r="32" spans="1:10" ht="16.5">
      <c r="A32" s="32" t="s">
        <v>127</v>
      </c>
      <c r="B32" s="30">
        <f>SUM(B30:B31)</f>
        <v>1331.68</v>
      </c>
      <c r="C32" s="30">
        <f>SUM(C30:C31)</f>
        <v>921.3900000000001</v>
      </c>
      <c r="D32" s="444">
        <f>SUM(D30:D31)</f>
        <v>930.25</v>
      </c>
    </row>
    <row r="33" spans="1:6" ht="16.5">
      <c r="A33" s="29" t="s">
        <v>128</v>
      </c>
      <c r="B33" s="30">
        <f t="shared" ref="B33" si="1">B28-B32</f>
        <v>88845.830000000016</v>
      </c>
      <c r="C33" s="30">
        <f t="shared" ref="C33:D33" si="2">C28-C32</f>
        <v>94892.08</v>
      </c>
      <c r="D33" s="444">
        <f t="shared" si="2"/>
        <v>93468.228719999999</v>
      </c>
    </row>
    <row r="34" spans="1:6" ht="16.5">
      <c r="A34" s="29" t="s">
        <v>129</v>
      </c>
      <c r="B34" s="27">
        <v>8857.89</v>
      </c>
      <c r="C34" s="27">
        <f>'Post of Loan17'!E24</f>
        <v>14834.289999999999</v>
      </c>
      <c r="D34" s="441">
        <f>'Post of Loan17'!H21</f>
        <v>6042.21</v>
      </c>
    </row>
    <row r="35" spans="1:6" ht="16.5">
      <c r="A35" s="33" t="s">
        <v>130</v>
      </c>
      <c r="B35" s="30">
        <f t="shared" ref="B35" si="3">(B14-B33)-B34</f>
        <v>-1240.3400000000256</v>
      </c>
      <c r="C35" s="30">
        <f t="shared" ref="C35" si="4">(C14-C33)-C34</f>
        <v>-2075.5401560000082</v>
      </c>
      <c r="D35" s="444">
        <v>-879.9</v>
      </c>
    </row>
    <row r="36" spans="1:6" ht="16.5">
      <c r="A36" s="29" t="s">
        <v>131</v>
      </c>
      <c r="B36" s="27"/>
      <c r="C36" s="27"/>
      <c r="D36" s="441"/>
    </row>
    <row r="37" spans="1:6" ht="16.5">
      <c r="A37" s="29" t="s">
        <v>132</v>
      </c>
      <c r="B37" s="30">
        <f>B35</f>
        <v>-1240.3400000000256</v>
      </c>
      <c r="C37" s="30">
        <f>C35</f>
        <v>-2075.5401560000082</v>
      </c>
      <c r="D37" s="444">
        <f>D35</f>
        <v>-879.9</v>
      </c>
    </row>
    <row r="38" spans="1:6">
      <c r="F38" s="118"/>
    </row>
  </sheetData>
  <mergeCells count="6">
    <mergeCell ref="A3:D3"/>
    <mergeCell ref="A1:D1"/>
    <mergeCell ref="A5:A6"/>
    <mergeCell ref="B5:B6"/>
    <mergeCell ref="C5:C6"/>
    <mergeCell ref="D5:D6"/>
  </mergeCells>
  <printOptions horizontalCentered="1"/>
  <pageMargins left="1.7" right="1.2" top="0.75" bottom="0.75" header="0.3" footer="0.3"/>
  <pageSetup scale="85" orientation="landscape" horizontalDpi="300" verticalDpi="300" r:id="rId1"/>
  <headerFooter>
    <oddFooter>&amp;C4</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sqref="A1:C15"/>
    </sheetView>
  </sheetViews>
  <sheetFormatPr defaultRowHeight="15"/>
  <cols>
    <col min="1" max="1" width="8.7109375" customWidth="1"/>
    <col min="2" max="2" width="79.7109375" customWidth="1"/>
    <col min="3" max="3" width="22.28515625" customWidth="1"/>
  </cols>
  <sheetData>
    <row r="1" spans="1:3" ht="24" customHeight="1">
      <c r="A1" s="531" t="s">
        <v>22</v>
      </c>
      <c r="B1" s="684"/>
      <c r="C1" s="684"/>
    </row>
    <row r="4" spans="1:3" ht="15.75">
      <c r="A4" s="680" t="s">
        <v>325</v>
      </c>
      <c r="B4" s="680"/>
      <c r="C4" s="680"/>
    </row>
    <row r="5" spans="1:3" ht="15.75">
      <c r="A5" s="125"/>
      <c r="B5" s="125"/>
      <c r="C5" s="125"/>
    </row>
    <row r="6" spans="1:3" ht="15.75">
      <c r="A6" s="669" t="s">
        <v>330</v>
      </c>
      <c r="B6" s="669"/>
      <c r="C6" s="669"/>
    </row>
    <row r="7" spans="1:3" ht="15.75">
      <c r="A7" s="125"/>
      <c r="B7" s="125"/>
      <c r="C7" s="125"/>
    </row>
    <row r="8" spans="1:3" ht="15.75">
      <c r="A8" s="669" t="s">
        <v>600</v>
      </c>
      <c r="B8" s="669"/>
      <c r="C8" s="669"/>
    </row>
    <row r="9" spans="1:3" ht="15.75">
      <c r="A9" s="125"/>
      <c r="B9" s="125"/>
      <c r="C9" s="125"/>
    </row>
    <row r="10" spans="1:3">
      <c r="A10" s="691" t="s">
        <v>320</v>
      </c>
      <c r="B10" s="642"/>
      <c r="C10" s="642"/>
    </row>
    <row r="11" spans="1:3" ht="15.75">
      <c r="A11" s="284" t="s">
        <v>88</v>
      </c>
      <c r="B11" s="284" t="s">
        <v>248</v>
      </c>
      <c r="C11" s="472" t="s">
        <v>249</v>
      </c>
    </row>
    <row r="12" spans="1:3" ht="33.75" customHeight="1">
      <c r="A12" s="694">
        <v>1</v>
      </c>
      <c r="B12" s="11" t="s">
        <v>656</v>
      </c>
      <c r="C12" s="485">
        <f>'Cap Exp'!J13</f>
        <v>1566.71</v>
      </c>
    </row>
    <row r="13" spans="1:3" ht="15.75">
      <c r="A13" s="695"/>
      <c r="B13" s="483" t="s">
        <v>657</v>
      </c>
      <c r="C13" s="287">
        <f>'Cap Exp'!H13</f>
        <v>538.78</v>
      </c>
    </row>
    <row r="14" spans="1:3" ht="26.25" customHeight="1">
      <c r="A14" s="373">
        <v>2</v>
      </c>
      <c r="B14" s="484" t="s">
        <v>373</v>
      </c>
      <c r="C14" s="486">
        <f>'Cap Exp'!I13</f>
        <v>2333.79</v>
      </c>
    </row>
    <row r="15" spans="1:3" ht="18.75">
      <c r="A15" s="692" t="s">
        <v>255</v>
      </c>
      <c r="B15" s="693"/>
      <c r="C15" s="487">
        <f>SUM(C12:C14)</f>
        <v>4439.28</v>
      </c>
    </row>
  </sheetData>
  <mergeCells count="7">
    <mergeCell ref="A15:B15"/>
    <mergeCell ref="A1:C1"/>
    <mergeCell ref="A4:C4"/>
    <mergeCell ref="A6:C6"/>
    <mergeCell ref="A8:C8"/>
    <mergeCell ref="A10:C10"/>
    <mergeCell ref="A12:A13"/>
  </mergeCells>
  <printOptions horizontalCentered="1"/>
  <pageMargins left="1.45" right="0.7" top="0.75" bottom="0.75" header="0.3" footer="0.3"/>
  <pageSetup orientation="landscape" horizontalDpi="300" verticalDpi="300" r:id="rId1"/>
  <headerFooter>
    <oddFooter>&amp;C51</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E7" sqref="E7"/>
    </sheetView>
  </sheetViews>
  <sheetFormatPr defaultRowHeight="15"/>
  <cols>
    <col min="2" max="2" width="83.140625" customWidth="1"/>
    <col min="3" max="3" width="23" customWidth="1"/>
    <col min="4" max="4" width="21" customWidth="1"/>
  </cols>
  <sheetData>
    <row r="1" spans="1:4" ht="15.75">
      <c r="A1" s="531" t="s">
        <v>22</v>
      </c>
      <c r="B1" s="684"/>
      <c r="C1" s="684"/>
      <c r="D1" s="244"/>
    </row>
    <row r="4" spans="1:4" ht="15.75">
      <c r="A4" s="668" t="s">
        <v>511</v>
      </c>
      <c r="B4" s="668"/>
      <c r="C4" s="668"/>
      <c r="D4" s="244"/>
    </row>
    <row r="5" spans="1:4" ht="15.75">
      <c r="A5" s="125"/>
      <c r="B5" s="125"/>
      <c r="C5" s="125"/>
    </row>
    <row r="6" spans="1:4" ht="15.75">
      <c r="A6" s="646" t="s">
        <v>332</v>
      </c>
      <c r="B6" s="646"/>
      <c r="C6" s="646"/>
      <c r="D6" s="244"/>
    </row>
    <row r="7" spans="1:4" ht="15.75">
      <c r="A7" s="125"/>
      <c r="B7" s="125"/>
      <c r="C7" s="125"/>
    </row>
    <row r="8" spans="1:4" ht="18">
      <c r="A8" s="670" t="s">
        <v>600</v>
      </c>
      <c r="B8" s="670"/>
      <c r="C8" s="670"/>
      <c r="D8" s="244"/>
    </row>
    <row r="9" spans="1:4" ht="15.75">
      <c r="A9" s="125"/>
      <c r="B9" s="125"/>
      <c r="C9" s="125"/>
    </row>
    <row r="10" spans="1:4" ht="15.75">
      <c r="A10" s="686" t="s">
        <v>320</v>
      </c>
      <c r="B10" s="686"/>
      <c r="C10" s="686"/>
      <c r="D10" s="242"/>
    </row>
    <row r="11" spans="1:4" ht="15.75">
      <c r="A11" s="284" t="s">
        <v>88</v>
      </c>
      <c r="B11" s="284" t="s">
        <v>248</v>
      </c>
      <c r="C11" s="472" t="s">
        <v>249</v>
      </c>
    </row>
    <row r="12" spans="1:4" ht="67.5" customHeight="1">
      <c r="A12" s="495">
        <v>1</v>
      </c>
      <c r="B12" s="188" t="s">
        <v>664</v>
      </c>
      <c r="C12" s="287">
        <f>'Cap Exp'!J14</f>
        <v>5583.2</v>
      </c>
    </row>
    <row r="13" spans="1:4" ht="15.75">
      <c r="A13" s="469">
        <v>2</v>
      </c>
      <c r="B13" s="484" t="s">
        <v>663</v>
      </c>
      <c r="C13" s="496">
        <f>'Cap Exp'!H14</f>
        <v>145.32</v>
      </c>
    </row>
    <row r="14" spans="1:4" ht="15.75">
      <c r="A14" s="568" t="s">
        <v>255</v>
      </c>
      <c r="B14" s="569"/>
      <c r="C14" s="487">
        <f>SUM(C12:C13)</f>
        <v>5728.5199999999995</v>
      </c>
    </row>
  </sheetData>
  <mergeCells count="6">
    <mergeCell ref="A14:B14"/>
    <mergeCell ref="A10:C10"/>
    <mergeCell ref="A6:C6"/>
    <mergeCell ref="A4:C4"/>
    <mergeCell ref="A1:C1"/>
    <mergeCell ref="A8:C8"/>
  </mergeCells>
  <printOptions horizontalCentered="1"/>
  <pageMargins left="1.2" right="0.7" top="1.5" bottom="1" header="0.3" footer="0.3"/>
  <pageSetup orientation="landscape" horizontalDpi="300" verticalDpi="300" r:id="rId1"/>
  <headerFooter>
    <oddFooter>&amp;C52</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sqref="A1:C19"/>
    </sheetView>
  </sheetViews>
  <sheetFormatPr defaultRowHeight="15"/>
  <cols>
    <col min="1" max="1" width="8.5703125" customWidth="1"/>
    <col min="2" max="2" width="75.5703125" customWidth="1"/>
    <col min="3" max="3" width="28.140625" customWidth="1"/>
    <col min="4" max="4" width="20.85546875" customWidth="1"/>
    <col min="5" max="5" width="21.140625" customWidth="1"/>
  </cols>
  <sheetData>
    <row r="1" spans="1:5" ht="15.75" customHeight="1">
      <c r="A1" s="531" t="s">
        <v>22</v>
      </c>
      <c r="B1" s="531"/>
      <c r="C1" s="531"/>
      <c r="D1" s="458"/>
      <c r="E1" s="458"/>
    </row>
    <row r="4" spans="1:5" ht="15.75" customHeight="1">
      <c r="A4" s="680" t="s">
        <v>334</v>
      </c>
      <c r="B4" s="680"/>
      <c r="C4" s="680"/>
      <c r="D4" s="459"/>
      <c r="E4" s="459"/>
    </row>
    <row r="5" spans="1:5" ht="15.75">
      <c r="A5" s="125"/>
      <c r="B5" s="125"/>
      <c r="C5" s="125"/>
    </row>
    <row r="6" spans="1:5" ht="15.75" customHeight="1">
      <c r="A6" s="669" t="s">
        <v>333</v>
      </c>
      <c r="B6" s="669"/>
      <c r="C6" s="669"/>
      <c r="D6" s="459"/>
      <c r="E6" s="459"/>
    </row>
    <row r="7" spans="1:5" ht="15.75">
      <c r="A7" s="125"/>
      <c r="B7" s="125"/>
      <c r="C7" s="125"/>
    </row>
    <row r="8" spans="1:5" ht="15.75" customHeight="1">
      <c r="A8" s="669" t="s">
        <v>600</v>
      </c>
      <c r="B8" s="669"/>
      <c r="C8" s="669"/>
      <c r="D8" s="459"/>
      <c r="E8" s="459"/>
    </row>
    <row r="9" spans="1:5" ht="15.75">
      <c r="A9" s="686" t="s">
        <v>320</v>
      </c>
      <c r="B9" s="686"/>
      <c r="C9" s="686"/>
    </row>
    <row r="10" spans="1:5" ht="18.75">
      <c r="A10" s="497" t="s">
        <v>88</v>
      </c>
      <c r="B10" s="497" t="s">
        <v>248</v>
      </c>
      <c r="C10" s="497" t="s">
        <v>249</v>
      </c>
    </row>
    <row r="11" spans="1:5" ht="56.25">
      <c r="A11" s="373" t="s">
        <v>250</v>
      </c>
      <c r="B11" s="462" t="s">
        <v>665</v>
      </c>
      <c r="C11" s="498"/>
    </row>
    <row r="12" spans="1:5" ht="18.75">
      <c r="A12" s="373"/>
      <c r="B12" s="499" t="s">
        <v>666</v>
      </c>
      <c r="C12" s="498">
        <v>4437.37</v>
      </c>
      <c r="D12" s="118">
        <f>C12+C13</f>
        <v>6187</v>
      </c>
    </row>
    <row r="13" spans="1:5" ht="18.75">
      <c r="A13" s="373"/>
      <c r="B13" s="499" t="s">
        <v>667</v>
      </c>
      <c r="C13" s="498">
        <v>1749.63</v>
      </c>
    </row>
    <row r="14" spans="1:5" ht="18.75">
      <c r="A14" s="373">
        <v>2</v>
      </c>
      <c r="B14" s="494" t="s">
        <v>373</v>
      </c>
      <c r="C14" s="493"/>
    </row>
    <row r="15" spans="1:5" ht="18.75">
      <c r="A15" s="373"/>
      <c r="B15" s="499" t="s">
        <v>666</v>
      </c>
      <c r="C15" s="498">
        <v>3502.91</v>
      </c>
    </row>
    <row r="16" spans="1:5" ht="18.75">
      <c r="A16" s="373">
        <v>4</v>
      </c>
      <c r="B16" s="502" t="s">
        <v>429</v>
      </c>
      <c r="C16" s="493"/>
    </row>
    <row r="17" spans="1:4" ht="18.75">
      <c r="A17" s="373"/>
      <c r="B17" s="499" t="s">
        <v>666</v>
      </c>
      <c r="C17" s="491">
        <v>79.89</v>
      </c>
      <c r="D17" s="118">
        <f>C17+C18</f>
        <v>179.26999999999998</v>
      </c>
    </row>
    <row r="18" spans="1:4" ht="18.75">
      <c r="A18" s="373"/>
      <c r="B18" s="499" t="s">
        <v>667</v>
      </c>
      <c r="C18" s="491">
        <v>99.38</v>
      </c>
    </row>
    <row r="19" spans="1:4" ht="18.75">
      <c r="A19" s="500" t="s">
        <v>369</v>
      </c>
      <c r="B19" s="463"/>
      <c r="C19" s="501">
        <f>SUM(C12:C18)</f>
        <v>9869.1799999999985</v>
      </c>
    </row>
  </sheetData>
  <mergeCells count="5">
    <mergeCell ref="A1:C1"/>
    <mergeCell ref="A4:C4"/>
    <mergeCell ref="A6:C6"/>
    <mergeCell ref="A8:C8"/>
    <mergeCell ref="A9:C9"/>
  </mergeCells>
  <printOptions horizontalCentered="1"/>
  <pageMargins left="1.45" right="0.7" top="1.5" bottom="1" header="0.3" footer="0.3"/>
  <pageSetup orientation="landscape" horizontalDpi="300" verticalDpi="300" r:id="rId1"/>
  <headerFooter>
    <oddFooter>&amp;C53</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C13"/>
    </sheetView>
  </sheetViews>
  <sheetFormatPr defaultRowHeight="15"/>
  <cols>
    <col min="2" max="2" width="93.7109375" customWidth="1"/>
    <col min="3" max="3" width="21.5703125" customWidth="1"/>
    <col min="4" max="4" width="24" customWidth="1"/>
  </cols>
  <sheetData>
    <row r="1" spans="1:4" ht="22.5" customHeight="1">
      <c r="A1" s="644" t="s">
        <v>22</v>
      </c>
      <c r="B1" s="644"/>
      <c r="C1" s="644"/>
      <c r="D1" s="459"/>
    </row>
    <row r="4" spans="1:4" ht="15.75" customHeight="1">
      <c r="A4" s="680" t="s">
        <v>524</v>
      </c>
      <c r="B4" s="680"/>
      <c r="C4" s="680"/>
      <c r="D4" s="459"/>
    </row>
    <row r="5" spans="1:4" ht="15.75">
      <c r="A5" s="125"/>
      <c r="B5" s="125"/>
      <c r="C5" s="125"/>
    </row>
    <row r="6" spans="1:4" ht="15.75" customHeight="1">
      <c r="A6" s="669" t="s">
        <v>335</v>
      </c>
      <c r="B6" s="669"/>
      <c r="C6" s="669"/>
      <c r="D6" s="459"/>
    </row>
    <row r="7" spans="1:4" ht="15.75">
      <c r="A7" s="125"/>
      <c r="B7" s="125"/>
      <c r="C7" s="125"/>
    </row>
    <row r="8" spans="1:4" ht="15.75" customHeight="1">
      <c r="A8" s="669" t="s">
        <v>601</v>
      </c>
      <c r="B8" s="669"/>
      <c r="C8" s="669"/>
      <c r="D8" s="459"/>
    </row>
    <row r="9" spans="1:4" ht="15.75">
      <c r="A9" s="686" t="s">
        <v>320</v>
      </c>
      <c r="B9" s="686"/>
      <c r="C9" s="686"/>
    </row>
    <row r="10" spans="1:4" ht="37.5">
      <c r="A10" s="497" t="s">
        <v>88</v>
      </c>
      <c r="B10" s="497" t="s">
        <v>248</v>
      </c>
      <c r="C10" s="382" t="s">
        <v>249</v>
      </c>
    </row>
    <row r="11" spans="1:4" ht="75">
      <c r="A11" s="373">
        <v>1</v>
      </c>
      <c r="B11" s="462" t="s">
        <v>668</v>
      </c>
      <c r="C11" s="504">
        <v>8263.9</v>
      </c>
    </row>
    <row r="12" spans="1:4" ht="18.75">
      <c r="A12" s="373">
        <v>2</v>
      </c>
      <c r="B12" s="503" t="s">
        <v>429</v>
      </c>
      <c r="C12" s="505">
        <v>889.38</v>
      </c>
    </row>
    <row r="13" spans="1:4" ht="18.75">
      <c r="A13" s="4"/>
      <c r="B13" s="507" t="s">
        <v>255</v>
      </c>
      <c r="C13" s="506">
        <f>SUM(C11:C12)</f>
        <v>9153.2799999999988</v>
      </c>
    </row>
  </sheetData>
  <mergeCells count="5">
    <mergeCell ref="A1:C1"/>
    <mergeCell ref="A4:C4"/>
    <mergeCell ref="A6:C6"/>
    <mergeCell ref="A8:C8"/>
    <mergeCell ref="A9:C9"/>
  </mergeCells>
  <printOptions horizontalCentered="1"/>
  <pageMargins left="1.2" right="0.7" top="1.5" bottom="0.75" header="0.3" footer="0.3"/>
  <pageSetup scale="95" orientation="landscape" horizontalDpi="300" verticalDpi="300" r:id="rId1"/>
  <headerFooter>
    <oddFooter>&amp;C54</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sqref="A1:C12"/>
    </sheetView>
  </sheetViews>
  <sheetFormatPr defaultRowHeight="15"/>
  <cols>
    <col min="1" max="1" width="9.28515625" customWidth="1"/>
    <col min="2" max="2" width="78.42578125" customWidth="1"/>
    <col min="3" max="3" width="21" customWidth="1"/>
    <col min="4" max="4" width="13.5703125" customWidth="1"/>
    <col min="5" max="5" width="10.42578125" customWidth="1"/>
    <col min="6" max="6" width="12.85546875" customWidth="1"/>
  </cols>
  <sheetData>
    <row r="1" spans="1:6" ht="22.5" customHeight="1">
      <c r="A1" s="531" t="s">
        <v>22</v>
      </c>
      <c r="B1" s="684"/>
      <c r="C1" s="684"/>
      <c r="D1" s="244"/>
    </row>
    <row r="3" spans="1:6" ht="15.75">
      <c r="A3" s="680" t="s">
        <v>525</v>
      </c>
      <c r="B3" s="680"/>
      <c r="C3" s="680"/>
      <c r="D3" s="244"/>
    </row>
    <row r="4" spans="1:6" ht="18.75">
      <c r="A4" s="380"/>
      <c r="B4" s="380"/>
      <c r="C4" s="380"/>
      <c r="D4" s="380"/>
      <c r="E4" s="381"/>
      <c r="F4" s="381"/>
    </row>
    <row r="5" spans="1:6" ht="18.75">
      <c r="A5" s="697" t="s">
        <v>521</v>
      </c>
      <c r="B5" s="697"/>
      <c r="C5" s="697"/>
      <c r="D5" s="398"/>
      <c r="E5" s="398"/>
      <c r="F5" s="398"/>
    </row>
    <row r="6" spans="1:6" ht="18.75">
      <c r="A6" s="380"/>
      <c r="B6" s="380"/>
      <c r="C6" s="380"/>
      <c r="D6" s="380"/>
      <c r="E6" s="381"/>
      <c r="F6" s="381"/>
    </row>
    <row r="7" spans="1:6" ht="18.75">
      <c r="A7" s="697" t="s">
        <v>600</v>
      </c>
      <c r="B7" s="697"/>
      <c r="C7" s="697"/>
      <c r="D7" s="398"/>
      <c r="E7" s="398"/>
      <c r="F7" s="398"/>
    </row>
    <row r="8" spans="1:6">
      <c r="A8" s="124"/>
      <c r="B8" s="124"/>
      <c r="C8" s="124"/>
      <c r="D8" s="124"/>
    </row>
    <row r="9" spans="1:6" ht="19.5">
      <c r="A9" s="125"/>
      <c r="B9" s="125"/>
      <c r="C9" s="397" t="s">
        <v>523</v>
      </c>
      <c r="E9" s="696"/>
      <c r="F9" s="696"/>
    </row>
    <row r="10" spans="1:6" ht="18.75">
      <c r="A10" s="395" t="s">
        <v>88</v>
      </c>
      <c r="B10" s="395" t="s">
        <v>248</v>
      </c>
      <c r="C10" s="396" t="s">
        <v>520</v>
      </c>
      <c r="D10" s="389"/>
      <c r="E10" s="389"/>
      <c r="F10" s="389"/>
    </row>
    <row r="11" spans="1:6" ht="37.5">
      <c r="A11" s="386">
        <v>1</v>
      </c>
      <c r="B11" s="383" t="s">
        <v>522</v>
      </c>
      <c r="C11" s="384">
        <f>'Cap Exp'!C17</f>
        <v>90</v>
      </c>
      <c r="D11" s="390"/>
      <c r="E11" s="391"/>
      <c r="F11" s="392"/>
    </row>
    <row r="12" spans="1:6" ht="18.75">
      <c r="A12" s="387"/>
      <c r="B12" s="382" t="s">
        <v>93</v>
      </c>
      <c r="C12" s="388">
        <f>SUM(C11:C11)</f>
        <v>90</v>
      </c>
      <c r="D12" s="393"/>
      <c r="E12" s="393"/>
      <c r="F12" s="394"/>
    </row>
  </sheetData>
  <mergeCells count="5">
    <mergeCell ref="E9:F9"/>
    <mergeCell ref="A1:C1"/>
    <mergeCell ref="A3:C3"/>
    <mergeCell ref="A5:C5"/>
    <mergeCell ref="A7:C7"/>
  </mergeCells>
  <printOptions horizontalCentered="1"/>
  <pageMargins left="1.45" right="0.95" top="0.75" bottom="0.75" header="0.3" footer="0.3"/>
  <pageSetup orientation="landscape" horizontalDpi="300" verticalDpi="300" r:id="rId1"/>
  <headerFooter>
    <oddFooter>&amp;C55</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C1"/>
    </sheetView>
  </sheetViews>
  <sheetFormatPr defaultRowHeight="15"/>
  <cols>
    <col min="1" max="1" width="9.28515625" customWidth="1"/>
    <col min="2" max="2" width="85.140625" customWidth="1"/>
    <col min="3" max="3" width="18.7109375" customWidth="1"/>
  </cols>
  <sheetData>
    <row r="1" spans="1:3" ht="15.75">
      <c r="A1" s="531" t="s">
        <v>22</v>
      </c>
      <c r="B1" s="684"/>
      <c r="C1" s="684"/>
    </row>
    <row r="3" spans="1:3" ht="15.75">
      <c r="A3" s="680" t="s">
        <v>527</v>
      </c>
      <c r="B3" s="680"/>
      <c r="C3" s="680"/>
    </row>
    <row r="4" spans="1:3" ht="18.75">
      <c r="A4" s="380"/>
      <c r="B4" s="380"/>
      <c r="C4" s="380"/>
    </row>
    <row r="5" spans="1:3" ht="18.75">
      <c r="A5" s="697" t="s">
        <v>529</v>
      </c>
      <c r="B5" s="697"/>
      <c r="C5" s="697"/>
    </row>
    <row r="6" spans="1:3" ht="18.75">
      <c r="A6" s="380"/>
      <c r="B6" s="380"/>
      <c r="C6" s="380"/>
    </row>
    <row r="7" spans="1:3" ht="18.75">
      <c r="A7" s="697" t="s">
        <v>600</v>
      </c>
      <c r="B7" s="697"/>
      <c r="C7" s="697"/>
    </row>
    <row r="8" spans="1:3">
      <c r="A8" s="124"/>
      <c r="B8" s="124"/>
      <c r="C8" s="124"/>
    </row>
    <row r="9" spans="1:3" ht="15.75">
      <c r="A9" s="125"/>
      <c r="B9" s="125"/>
      <c r="C9" s="397" t="s">
        <v>523</v>
      </c>
    </row>
    <row r="10" spans="1:3" ht="18.75">
      <c r="A10" s="395" t="s">
        <v>88</v>
      </c>
      <c r="B10" s="395" t="s">
        <v>248</v>
      </c>
      <c r="C10" s="396" t="s">
        <v>323</v>
      </c>
    </row>
    <row r="11" spans="1:3" ht="63" customHeight="1">
      <c r="A11" s="385">
        <v>1</v>
      </c>
      <c r="B11" s="383" t="s">
        <v>513</v>
      </c>
      <c r="C11" s="384">
        <f>'nec3'!C14</f>
        <v>107.46</v>
      </c>
    </row>
    <row r="12" spans="1:3" ht="18.75">
      <c r="A12" s="387"/>
      <c r="B12" s="382" t="s">
        <v>93</v>
      </c>
      <c r="C12" s="388">
        <f>SUM(C11:C11)</f>
        <v>107.46</v>
      </c>
    </row>
  </sheetData>
  <mergeCells count="4">
    <mergeCell ref="A1:C1"/>
    <mergeCell ref="A3:C3"/>
    <mergeCell ref="A5:C5"/>
    <mergeCell ref="A7:C7"/>
  </mergeCells>
  <printOptions horizontalCentered="1"/>
  <pageMargins left="1.2" right="0.7" top="0.75" bottom="0.75" header="0.3" footer="0.3"/>
  <pageSetup orientation="landscape" horizontalDpi="300" verticalDpi="300" r:id="rId1"/>
  <headerFooter>
    <oddFooter>&amp;C56</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opLeftCell="A12" workbookViewId="0">
      <selection activeCell="A30" sqref="A30"/>
    </sheetView>
  </sheetViews>
  <sheetFormatPr defaultRowHeight="15"/>
  <cols>
    <col min="1" max="1" width="9.28515625" customWidth="1"/>
    <col min="2" max="2" width="81.85546875" customWidth="1"/>
    <col min="3" max="3" width="16.28515625" customWidth="1"/>
  </cols>
  <sheetData>
    <row r="1" spans="1:3" ht="22.5" customHeight="1">
      <c r="A1" s="531" t="s">
        <v>22</v>
      </c>
      <c r="B1" s="684"/>
      <c r="C1" s="684"/>
    </row>
    <row r="3" spans="1:3" ht="15.75">
      <c r="A3" s="680" t="s">
        <v>528</v>
      </c>
      <c r="B3" s="680"/>
      <c r="C3" s="680"/>
    </row>
    <row r="4" spans="1:3" ht="18.75">
      <c r="A4" s="380"/>
      <c r="B4" s="380"/>
      <c r="C4" s="380"/>
    </row>
    <row r="5" spans="1:3" ht="18.75">
      <c r="A5" s="697" t="s">
        <v>530</v>
      </c>
      <c r="B5" s="697"/>
      <c r="C5" s="697"/>
    </row>
    <row r="6" spans="1:3" ht="18.75">
      <c r="A6" s="380"/>
      <c r="B6" s="380"/>
      <c r="C6" s="380"/>
    </row>
    <row r="7" spans="1:3" ht="18.75">
      <c r="A7" s="697" t="s">
        <v>601</v>
      </c>
      <c r="B7" s="697"/>
      <c r="C7" s="697"/>
    </row>
    <row r="8" spans="1:3">
      <c r="A8" s="124"/>
      <c r="B8" s="124"/>
      <c r="C8" s="124"/>
    </row>
    <row r="9" spans="1:3" ht="15.75">
      <c r="A9" s="125"/>
      <c r="B9" s="125"/>
      <c r="C9" s="397" t="s">
        <v>523</v>
      </c>
    </row>
    <row r="10" spans="1:3" ht="18.75">
      <c r="A10" s="395" t="s">
        <v>88</v>
      </c>
      <c r="B10" s="395" t="s">
        <v>248</v>
      </c>
      <c r="C10" s="396" t="s">
        <v>323</v>
      </c>
    </row>
    <row r="11" spans="1:3" ht="60.75" customHeight="1">
      <c r="A11" s="385">
        <v>1</v>
      </c>
      <c r="B11" s="383" t="s">
        <v>309</v>
      </c>
      <c r="C11" s="384">
        <f>'nec3'!C12</f>
        <v>56.33</v>
      </c>
    </row>
    <row r="12" spans="1:3" ht="18.75">
      <c r="A12" s="387"/>
      <c r="B12" s="382" t="s">
        <v>93</v>
      </c>
      <c r="C12" s="388">
        <f>SUM(C11:C11)</f>
        <v>56.33</v>
      </c>
    </row>
  </sheetData>
  <mergeCells count="4">
    <mergeCell ref="A1:C1"/>
    <mergeCell ref="A3:C3"/>
    <mergeCell ref="A5:C5"/>
    <mergeCell ref="A7:C7"/>
  </mergeCells>
  <printOptions horizontalCentered="1"/>
  <pageMargins left="1.45" right="0.95" top="0.75" bottom="0.75" header="0.3" footer="0.3"/>
  <pageSetup orientation="landscape" horizontalDpi="300" verticalDpi="300" r:id="rId1"/>
  <headerFooter>
    <oddFooter>&amp;C57</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6" workbookViewId="0">
      <selection activeCell="D19" sqref="D19"/>
    </sheetView>
  </sheetViews>
  <sheetFormatPr defaultRowHeight="15"/>
  <cols>
    <col min="1" max="1" width="9.28515625" customWidth="1"/>
    <col min="2" max="2" width="72.7109375" customWidth="1"/>
    <col min="3" max="3" width="18.42578125" customWidth="1"/>
    <col min="4" max="4" width="14.28515625" customWidth="1"/>
  </cols>
  <sheetData>
    <row r="1" spans="1:6" ht="15.75">
      <c r="A1" s="531" t="s">
        <v>22</v>
      </c>
      <c r="B1" s="684"/>
      <c r="C1" s="684"/>
      <c r="D1" s="684"/>
    </row>
    <row r="3" spans="1:6" ht="15.75">
      <c r="A3" s="680" t="s">
        <v>669</v>
      </c>
      <c r="B3" s="680"/>
      <c r="C3" s="680"/>
      <c r="D3" s="680"/>
    </row>
    <row r="4" spans="1:6" ht="18.75">
      <c r="A4" s="380"/>
      <c r="B4" s="380"/>
      <c r="C4" s="380"/>
      <c r="D4" s="380"/>
    </row>
    <row r="5" spans="1:6" ht="18.75">
      <c r="A5" s="697" t="s">
        <v>526</v>
      </c>
      <c r="B5" s="697"/>
      <c r="C5" s="697"/>
      <c r="D5" s="697"/>
    </row>
    <row r="6" spans="1:6" ht="18.75">
      <c r="A6" s="380"/>
      <c r="B6" s="380"/>
      <c r="C6" s="380"/>
      <c r="D6" s="380"/>
    </row>
    <row r="7" spans="1:6" ht="18.75">
      <c r="A7" s="697" t="s">
        <v>600</v>
      </c>
      <c r="B7" s="697"/>
      <c r="C7" s="697"/>
      <c r="D7" s="697"/>
    </row>
    <row r="8" spans="1:6">
      <c r="A8" s="124"/>
      <c r="B8" s="124"/>
      <c r="C8" s="124"/>
      <c r="D8" s="124"/>
    </row>
    <row r="9" spans="1:6" ht="15.75">
      <c r="A9" s="125"/>
      <c r="B9" s="125"/>
      <c r="C9" s="125"/>
      <c r="D9" s="397" t="s">
        <v>523</v>
      </c>
    </row>
    <row r="10" spans="1:6" ht="18.75">
      <c r="A10" s="395" t="s">
        <v>88</v>
      </c>
      <c r="B10" s="395" t="s">
        <v>248</v>
      </c>
      <c r="C10" s="395" t="s">
        <v>628</v>
      </c>
      <c r="D10" s="396" t="s">
        <v>323</v>
      </c>
    </row>
    <row r="11" spans="1:6" ht="37.5" customHeight="1">
      <c r="A11" s="385">
        <v>1</v>
      </c>
      <c r="B11" s="508" t="s">
        <v>358</v>
      </c>
      <c r="C11" s="509"/>
      <c r="D11" s="510">
        <f>'nec3'!C13</f>
        <v>80.099999999999994</v>
      </c>
    </row>
    <row r="12" spans="1:6" ht="38.25" customHeight="1">
      <c r="A12" s="385">
        <v>2</v>
      </c>
      <c r="B12" s="508" t="s">
        <v>636</v>
      </c>
      <c r="C12" s="511">
        <v>360</v>
      </c>
      <c r="D12" s="510"/>
    </row>
    <row r="13" spans="1:6" ht="21" customHeight="1">
      <c r="A13" s="385">
        <v>3</v>
      </c>
      <c r="B13" s="508" t="s">
        <v>637</v>
      </c>
      <c r="C13" s="511">
        <v>14.75</v>
      </c>
      <c r="D13" s="510"/>
    </row>
    <row r="14" spans="1:6" ht="35.25" customHeight="1">
      <c r="A14" s="385">
        <v>4</v>
      </c>
      <c r="B14" s="508" t="s">
        <v>670</v>
      </c>
      <c r="C14" s="511">
        <v>20</v>
      </c>
      <c r="D14" s="510"/>
    </row>
    <row r="15" spans="1:6" ht="18.75">
      <c r="A15" s="387"/>
      <c r="B15" s="382" t="s">
        <v>93</v>
      </c>
      <c r="C15" s="513">
        <f>SUM(C11:C14)</f>
        <v>394.75</v>
      </c>
      <c r="D15" s="512">
        <f>SUM(D11:D11)</f>
        <v>80.099999999999994</v>
      </c>
      <c r="E15" s="118">
        <f>C15+D15</f>
        <v>474.85</v>
      </c>
      <c r="F15" s="118">
        <f>C15+D15+JHDD10!C12+WGHDD09!C12+EKHDD08!C12+'RE WIlliamnagar07'!C13+'RE Tura6'!C19+'RE Nongstoin5'!C14+'RE Jowai4'!C15+'RE Shillong3'!C20+'CE RE2'!D13+'CE RE2'!C13+'D-01'!D13+'D-01'!C13+'D-01'!E13</f>
        <v>42493.5</v>
      </c>
    </row>
  </sheetData>
  <mergeCells count="4">
    <mergeCell ref="A1:D1"/>
    <mergeCell ref="A3:D3"/>
    <mergeCell ref="A5:D5"/>
    <mergeCell ref="A7:D7"/>
  </mergeCells>
  <printOptions horizontalCentered="1"/>
  <pageMargins left="1.7" right="1.2" top="0.75" bottom="0.75" header="0.3" footer="0.3"/>
  <pageSetup scale="90" orientation="landscape" horizontalDpi="300" verticalDpi="300" r:id="rId1"/>
  <headerFooter>
    <oddFooter>&amp;C58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7" workbookViewId="0">
      <selection activeCell="J9" sqref="J9"/>
    </sheetView>
  </sheetViews>
  <sheetFormatPr defaultRowHeight="15"/>
  <cols>
    <col min="1" max="1" width="6.28515625" customWidth="1"/>
    <col min="2" max="2" width="39.5703125" customWidth="1"/>
    <col min="3" max="3" width="9.7109375" customWidth="1"/>
    <col min="4" max="4" width="12.140625" customWidth="1"/>
    <col min="5" max="5" width="10.42578125" customWidth="1"/>
    <col min="6" max="6" width="11.5703125" customWidth="1"/>
    <col min="7" max="7" width="9.140625" customWidth="1"/>
    <col min="8" max="8" width="14.28515625" customWidth="1"/>
  </cols>
  <sheetData>
    <row r="1" spans="1:8" ht="18.75" customHeight="1">
      <c r="A1" s="562" t="s">
        <v>22</v>
      </c>
      <c r="B1" s="562"/>
      <c r="C1" s="562"/>
      <c r="D1" s="562"/>
      <c r="E1" s="562"/>
      <c r="F1" s="562"/>
      <c r="G1" s="562"/>
      <c r="H1" s="562"/>
    </row>
    <row r="2" spans="1:8" ht="15.75">
      <c r="A2" s="526"/>
      <c r="B2" s="526"/>
      <c r="C2" s="526"/>
      <c r="D2" s="526"/>
      <c r="E2" s="526"/>
      <c r="F2" s="526"/>
      <c r="G2" s="526"/>
      <c r="H2" s="526"/>
    </row>
    <row r="4" spans="1:8" ht="15.75" customHeight="1">
      <c r="A4" s="545" t="s">
        <v>566</v>
      </c>
      <c r="B4" s="545"/>
      <c r="C4" s="545"/>
      <c r="D4" s="545"/>
      <c r="E4" s="545"/>
      <c r="F4" s="545"/>
      <c r="G4" s="545"/>
      <c r="H4" s="545"/>
    </row>
    <row r="5" spans="1:8" ht="15" customHeight="1">
      <c r="A5" s="545" t="s">
        <v>191</v>
      </c>
      <c r="B5" s="545"/>
      <c r="C5" s="545"/>
      <c r="D5" s="545"/>
      <c r="E5" s="545"/>
      <c r="F5" s="545"/>
      <c r="G5" s="545"/>
      <c r="H5" s="545"/>
    </row>
    <row r="6" spans="1:8" ht="15.75">
      <c r="A6" s="526"/>
      <c r="B6" s="13"/>
      <c r="C6" s="13"/>
      <c r="D6" s="13"/>
      <c r="E6" s="13"/>
      <c r="F6" s="13"/>
      <c r="G6" s="13"/>
      <c r="H6" s="13"/>
    </row>
    <row r="7" spans="1:8" ht="15.75">
      <c r="A7" s="526"/>
      <c r="B7" s="13"/>
      <c r="C7" s="13"/>
      <c r="D7" s="13"/>
      <c r="E7" s="13"/>
      <c r="F7" s="13"/>
      <c r="G7" s="563"/>
      <c r="H7" s="563"/>
    </row>
    <row r="8" spans="1:8" ht="15.75" customHeight="1">
      <c r="A8" s="564" t="s">
        <v>1</v>
      </c>
      <c r="B8" s="566" t="s">
        <v>66</v>
      </c>
      <c r="C8" s="568" t="s">
        <v>442</v>
      </c>
      <c r="D8" s="569"/>
      <c r="E8" s="568" t="s">
        <v>567</v>
      </c>
      <c r="F8" s="569"/>
      <c r="G8" s="568" t="s">
        <v>568</v>
      </c>
      <c r="H8" s="569"/>
    </row>
    <row r="9" spans="1:8" ht="31.5">
      <c r="A9" s="565"/>
      <c r="B9" s="567"/>
      <c r="C9" s="75" t="s">
        <v>192</v>
      </c>
      <c r="D9" s="527" t="s">
        <v>193</v>
      </c>
      <c r="E9" s="75" t="s">
        <v>192</v>
      </c>
      <c r="F9" s="527" t="s">
        <v>193</v>
      </c>
      <c r="G9" s="75" t="s">
        <v>192</v>
      </c>
      <c r="H9" s="527" t="s">
        <v>193</v>
      </c>
    </row>
    <row r="10" spans="1:8" ht="15.75">
      <c r="A10" s="76">
        <v>1</v>
      </c>
      <c r="B10" s="10" t="s">
        <v>194</v>
      </c>
      <c r="C10" s="14">
        <v>439.21</v>
      </c>
      <c r="D10" s="14">
        <v>18392.59</v>
      </c>
      <c r="E10" s="267">
        <v>398.8</v>
      </c>
      <c r="F10" s="268">
        <v>17642.86</v>
      </c>
      <c r="G10" s="14">
        <v>418.74</v>
      </c>
      <c r="H10" s="14">
        <v>21958.99</v>
      </c>
    </row>
    <row r="11" spans="1:8" ht="15.75">
      <c r="A11" s="77"/>
      <c r="B11" s="11" t="s">
        <v>195</v>
      </c>
      <c r="C11" s="15">
        <v>50.07</v>
      </c>
      <c r="D11" s="15">
        <v>1639.45</v>
      </c>
      <c r="E11" s="16">
        <v>24.62</v>
      </c>
      <c r="F11" s="269">
        <v>847.46</v>
      </c>
      <c r="G11" s="15">
        <v>25.85</v>
      </c>
      <c r="H11" s="15">
        <v>847.82</v>
      </c>
    </row>
    <row r="12" spans="1:8" ht="15.75">
      <c r="A12" s="77">
        <v>2</v>
      </c>
      <c r="B12" s="11" t="s">
        <v>196</v>
      </c>
      <c r="C12" s="15">
        <v>103.2</v>
      </c>
      <c r="D12" s="15">
        <v>7371.31</v>
      </c>
      <c r="E12" s="16">
        <v>87.53</v>
      </c>
      <c r="F12" s="269">
        <v>6460.15</v>
      </c>
      <c r="G12" s="15">
        <v>91.91</v>
      </c>
      <c r="H12" s="15">
        <v>6831.66</v>
      </c>
    </row>
    <row r="13" spans="1:8" ht="15.75">
      <c r="A13" s="77">
        <v>3</v>
      </c>
      <c r="B13" s="11" t="s">
        <v>197</v>
      </c>
      <c r="C13" s="15">
        <v>1.59</v>
      </c>
      <c r="D13" s="15">
        <v>164.95</v>
      </c>
      <c r="E13" s="16">
        <v>0.45</v>
      </c>
      <c r="F13" s="269">
        <v>148.28</v>
      </c>
      <c r="G13" s="15">
        <v>0.45</v>
      </c>
      <c r="H13" s="15">
        <v>28.98</v>
      </c>
    </row>
    <row r="14" spans="1:8" ht="15.75">
      <c r="A14" s="77">
        <v>4</v>
      </c>
      <c r="B14" s="11" t="s">
        <v>198</v>
      </c>
      <c r="C14" s="15">
        <v>0.12</v>
      </c>
      <c r="D14" s="15">
        <v>3.2</v>
      </c>
      <c r="E14" s="16">
        <v>9.7000000000000003E-2</v>
      </c>
      <c r="F14" s="269">
        <v>3.52</v>
      </c>
      <c r="G14" s="15">
        <v>0.1</v>
      </c>
      <c r="H14" s="15">
        <v>4.58</v>
      </c>
    </row>
    <row r="15" spans="1:8" ht="15.75">
      <c r="A15" s="77">
        <v>5</v>
      </c>
      <c r="B15" s="11" t="s">
        <v>199</v>
      </c>
      <c r="C15" s="15">
        <v>45.69</v>
      </c>
      <c r="D15" s="15">
        <v>2968.37</v>
      </c>
      <c r="E15" s="16">
        <v>34.479999999999997</v>
      </c>
      <c r="F15" s="269">
        <v>2270.73</v>
      </c>
      <c r="G15" s="15">
        <v>35.520000000000003</v>
      </c>
      <c r="H15" s="15">
        <v>2422.2800000000002</v>
      </c>
    </row>
    <row r="16" spans="1:8" ht="15.75">
      <c r="A16" s="77">
        <v>6</v>
      </c>
      <c r="B16" s="11" t="s">
        <v>200</v>
      </c>
      <c r="C16" s="15"/>
      <c r="D16" s="15"/>
      <c r="E16" s="16"/>
      <c r="F16" s="269"/>
      <c r="G16" s="15"/>
      <c r="H16" s="15"/>
    </row>
    <row r="17" spans="1:8" ht="15.75">
      <c r="A17" s="77"/>
      <c r="B17" s="11" t="s">
        <v>201</v>
      </c>
      <c r="C17" s="15">
        <v>5.94</v>
      </c>
      <c r="D17" s="15">
        <v>412.31</v>
      </c>
      <c r="E17" s="16">
        <v>5.0599999999999996</v>
      </c>
      <c r="F17" s="269">
        <v>392.6</v>
      </c>
      <c r="G17" s="15">
        <v>5.21</v>
      </c>
      <c r="H17" s="15">
        <v>396.51</v>
      </c>
    </row>
    <row r="18" spans="1:8" ht="15.75">
      <c r="A18" s="77"/>
      <c r="B18" s="11" t="s">
        <v>202</v>
      </c>
      <c r="C18" s="15">
        <v>471</v>
      </c>
      <c r="D18" s="15">
        <v>30749.74</v>
      </c>
      <c r="E18" s="16">
        <v>315.29000000000002</v>
      </c>
      <c r="F18" s="269">
        <v>20016.46</v>
      </c>
      <c r="G18" s="15">
        <v>318.44</v>
      </c>
      <c r="H18" s="15">
        <v>23496</v>
      </c>
    </row>
    <row r="19" spans="1:8" ht="15.75">
      <c r="A19" s="77">
        <v>7</v>
      </c>
      <c r="B19" s="11" t="s">
        <v>604</v>
      </c>
      <c r="C19" s="15"/>
      <c r="D19" s="15"/>
      <c r="E19" s="16"/>
      <c r="F19" s="269"/>
      <c r="G19" s="15"/>
      <c r="H19" s="15"/>
    </row>
    <row r="20" spans="1:8" ht="15.75">
      <c r="A20" s="77">
        <v>8</v>
      </c>
      <c r="B20" s="11" t="s">
        <v>203</v>
      </c>
      <c r="C20" s="15">
        <v>67.36</v>
      </c>
      <c r="D20" s="15">
        <v>4752.24</v>
      </c>
      <c r="E20" s="16">
        <v>82.501999999999995</v>
      </c>
      <c r="F20" s="269">
        <v>5696.24</v>
      </c>
      <c r="G20" s="15">
        <v>84.977000000000004</v>
      </c>
      <c r="H20" s="15">
        <v>5936.57</v>
      </c>
    </row>
    <row r="21" spans="1:8" ht="15.75">
      <c r="A21" s="77">
        <v>9</v>
      </c>
      <c r="B21" s="11" t="s">
        <v>204</v>
      </c>
      <c r="C21" s="15">
        <v>25.43</v>
      </c>
      <c r="D21" s="15">
        <v>1105.21</v>
      </c>
      <c r="E21" s="16">
        <v>21.73</v>
      </c>
      <c r="F21" s="269">
        <v>1073.1500000000001</v>
      </c>
      <c r="G21" s="15">
        <v>22.38</v>
      </c>
      <c r="H21" s="15">
        <v>1093.6600000000001</v>
      </c>
    </row>
    <row r="22" spans="1:8" ht="15.75">
      <c r="A22" s="78">
        <v>10</v>
      </c>
      <c r="B22" s="11" t="s">
        <v>676</v>
      </c>
      <c r="C22" s="15">
        <v>0.15</v>
      </c>
      <c r="D22" s="15">
        <v>6.67</v>
      </c>
      <c r="E22" s="16">
        <v>0.188</v>
      </c>
      <c r="F22" s="270">
        <v>8.4350000000000005</v>
      </c>
      <c r="G22" s="15">
        <v>0.189</v>
      </c>
      <c r="H22" s="15">
        <v>7.9740000000000002</v>
      </c>
    </row>
    <row r="23" spans="1:8" ht="15.75">
      <c r="A23" s="76"/>
      <c r="B23" s="17" t="s">
        <v>14</v>
      </c>
      <c r="C23" s="79">
        <f t="shared" ref="C23:H23" si="0">SUM(C10:C22)</f>
        <v>1209.7600000000002</v>
      </c>
      <c r="D23" s="79">
        <f t="shared" si="0"/>
        <v>67566.040000000008</v>
      </c>
      <c r="E23" s="79">
        <v>970.76</v>
      </c>
      <c r="F23" s="79">
        <v>54559.88</v>
      </c>
      <c r="G23" s="79">
        <v>1003.78</v>
      </c>
      <c r="H23" s="79">
        <f t="shared" si="0"/>
        <v>63025.024000000005</v>
      </c>
    </row>
  </sheetData>
  <mergeCells count="9">
    <mergeCell ref="A1:H1"/>
    <mergeCell ref="A4:H4"/>
    <mergeCell ref="A5:H5"/>
    <mergeCell ref="G7:H7"/>
    <mergeCell ref="A8:A9"/>
    <mergeCell ref="B8:B9"/>
    <mergeCell ref="C8:D8"/>
    <mergeCell ref="E8:F8"/>
    <mergeCell ref="G8:H8"/>
  </mergeCells>
  <printOptions horizontalCentered="1"/>
  <pageMargins left="1.2" right="0.7" top="0.75" bottom="0.75" header="0.3" footer="0.3"/>
  <pageSetup orientation="landscape" horizontalDpi="300" verticalDpi="300" r:id="rId1"/>
  <headerFooter>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topLeftCell="A10" workbookViewId="0">
      <selection sqref="A1:H25"/>
    </sheetView>
  </sheetViews>
  <sheetFormatPr defaultRowHeight="15"/>
  <cols>
    <col min="1" max="1" width="6.140625" customWidth="1"/>
    <col min="2" max="2" width="41.140625" customWidth="1"/>
    <col min="3" max="3" width="10" customWidth="1"/>
    <col min="4" max="4" width="10.85546875" customWidth="1"/>
    <col min="5" max="5" width="11.28515625" bestFit="1" customWidth="1"/>
    <col min="6" max="6" width="12.85546875" customWidth="1"/>
    <col min="7" max="7" width="10.5703125" customWidth="1"/>
    <col min="8" max="8" width="10.7109375" customWidth="1"/>
  </cols>
  <sheetData>
    <row r="1" spans="1:8" ht="18.75">
      <c r="A1" s="531" t="s">
        <v>22</v>
      </c>
      <c r="B1" s="531"/>
      <c r="C1" s="531"/>
      <c r="D1" s="531"/>
      <c r="E1" s="531"/>
      <c r="F1" s="531"/>
      <c r="G1" s="531"/>
      <c r="H1" s="531"/>
    </row>
    <row r="2" spans="1:8" ht="15.75">
      <c r="A2" s="171"/>
      <c r="B2" s="171"/>
      <c r="C2" s="171"/>
      <c r="D2" s="171"/>
      <c r="E2" s="171"/>
      <c r="F2" s="171"/>
      <c r="G2" s="171"/>
      <c r="H2" s="171"/>
    </row>
    <row r="3" spans="1:8" ht="15.75">
      <c r="A3" s="171"/>
      <c r="B3" s="171"/>
      <c r="C3" s="171"/>
      <c r="D3" s="171"/>
      <c r="E3" s="171"/>
      <c r="F3" s="171"/>
      <c r="G3" s="171"/>
      <c r="H3" s="171"/>
    </row>
    <row r="4" spans="1:8" ht="15.75">
      <c r="A4" s="545" t="s">
        <v>569</v>
      </c>
      <c r="B4" s="545"/>
      <c r="C4" s="545"/>
      <c r="D4" s="545"/>
      <c r="E4" s="545"/>
      <c r="F4" s="545"/>
      <c r="G4" s="545"/>
      <c r="H4" s="545"/>
    </row>
    <row r="5" spans="1:8" ht="15.75">
      <c r="A5" s="547" t="s">
        <v>205</v>
      </c>
      <c r="B5" s="547"/>
      <c r="C5" s="547"/>
      <c r="D5" s="547"/>
      <c r="E5" s="547"/>
      <c r="F5" s="547"/>
      <c r="G5" s="547"/>
      <c r="H5" s="547"/>
    </row>
    <row r="6" spans="1:8" ht="15.75">
      <c r="A6" s="80"/>
      <c r="B6" s="80"/>
      <c r="C6" s="80"/>
      <c r="D6" s="80"/>
      <c r="E6" s="80"/>
      <c r="F6" s="80"/>
      <c r="G6" s="80"/>
      <c r="H6" s="80"/>
    </row>
    <row r="7" spans="1:8" ht="15.75" customHeight="1">
      <c r="A7" s="570" t="s">
        <v>1</v>
      </c>
      <c r="B7" s="573" t="s">
        <v>66</v>
      </c>
      <c r="C7" s="572" t="s">
        <v>442</v>
      </c>
      <c r="D7" s="572"/>
      <c r="E7" s="572" t="s">
        <v>567</v>
      </c>
      <c r="F7" s="572"/>
      <c r="G7" s="572" t="s">
        <v>568</v>
      </c>
      <c r="H7" s="572"/>
    </row>
    <row r="8" spans="1:8" ht="31.5">
      <c r="A8" s="570"/>
      <c r="B8" s="574"/>
      <c r="C8" s="17" t="s">
        <v>192</v>
      </c>
      <c r="D8" s="17" t="s">
        <v>206</v>
      </c>
      <c r="E8" s="81" t="s">
        <v>192</v>
      </c>
      <c r="F8" s="17" t="s">
        <v>207</v>
      </c>
      <c r="G8" s="17" t="s">
        <v>192</v>
      </c>
      <c r="H8" s="17" t="s">
        <v>206</v>
      </c>
    </row>
    <row r="9" spans="1:8" ht="15.75">
      <c r="A9" s="82">
        <v>1</v>
      </c>
      <c r="B9" s="83" t="s">
        <v>208</v>
      </c>
      <c r="C9" s="84">
        <v>362.31</v>
      </c>
      <c r="D9" s="84">
        <v>20113.189999999999</v>
      </c>
      <c r="E9" s="85">
        <v>307.65600000000001</v>
      </c>
      <c r="F9" s="84">
        <v>17629.080000000002</v>
      </c>
      <c r="G9" s="84">
        <v>318.12</v>
      </c>
      <c r="H9" s="84">
        <v>20362.560000000001</v>
      </c>
    </row>
    <row r="10" spans="1:8" ht="15.75">
      <c r="A10" s="86">
        <v>2</v>
      </c>
      <c r="B10" s="87" t="s">
        <v>209</v>
      </c>
      <c r="C10" s="88">
        <v>117.47</v>
      </c>
      <c r="D10" s="88">
        <v>5778.66</v>
      </c>
      <c r="E10" s="89">
        <v>165.43600000000001</v>
      </c>
      <c r="F10" s="88">
        <v>8497.4599999999991</v>
      </c>
      <c r="G10" s="88">
        <v>171.06</v>
      </c>
      <c r="H10" s="88">
        <v>9816.27</v>
      </c>
    </row>
    <row r="11" spans="1:8" ht="15.75">
      <c r="A11" s="86">
        <v>3</v>
      </c>
      <c r="B11" s="90" t="s">
        <v>210</v>
      </c>
      <c r="C11" s="88">
        <v>378.52</v>
      </c>
      <c r="D11" s="88">
        <v>23570.38</v>
      </c>
      <c r="E11" s="89">
        <v>264.63</v>
      </c>
      <c r="F11" s="88">
        <v>16467.66</v>
      </c>
      <c r="G11" s="88">
        <v>273.63</v>
      </c>
      <c r="H11" s="88">
        <v>19023.439999999999</v>
      </c>
    </row>
    <row r="12" spans="1:8" ht="15.75">
      <c r="A12" s="86">
        <v>4</v>
      </c>
      <c r="B12" s="90" t="s">
        <v>211</v>
      </c>
      <c r="C12" s="88">
        <v>75.17</v>
      </c>
      <c r="D12" s="88">
        <v>3073.18</v>
      </c>
      <c r="E12" s="89">
        <v>115.66</v>
      </c>
      <c r="F12" s="88">
        <v>5772.1329999999998</v>
      </c>
      <c r="G12" s="88">
        <v>119.6</v>
      </c>
      <c r="H12" s="88">
        <v>6667.97</v>
      </c>
    </row>
    <row r="13" spans="1:8" ht="15.75">
      <c r="A13" s="86">
        <v>5</v>
      </c>
      <c r="B13" s="87" t="s">
        <v>212</v>
      </c>
      <c r="C13" s="88">
        <v>40.51</v>
      </c>
      <c r="D13" s="88">
        <v>1750.11</v>
      </c>
      <c r="E13" s="89">
        <v>46.81</v>
      </c>
      <c r="F13" s="88">
        <v>1978.3219999999999</v>
      </c>
      <c r="G13" s="88">
        <v>48.4</v>
      </c>
      <c r="H13" s="88">
        <v>2285.36</v>
      </c>
    </row>
    <row r="14" spans="1:8" ht="15.75">
      <c r="A14" s="91">
        <v>6</v>
      </c>
      <c r="B14" s="92" t="s">
        <v>213</v>
      </c>
      <c r="C14" s="93">
        <v>235.77</v>
      </c>
      <c r="D14" s="93">
        <v>13280.52</v>
      </c>
      <c r="E14" s="94">
        <v>70.563000000000002</v>
      </c>
      <c r="F14" s="93">
        <v>4215.2299999999996</v>
      </c>
      <c r="G14" s="93">
        <v>72.959999999999994</v>
      </c>
      <c r="H14" s="93">
        <v>4869.43</v>
      </c>
    </row>
    <row r="15" spans="1:8" ht="15.75">
      <c r="A15" s="11"/>
      <c r="B15" s="95" t="s">
        <v>14</v>
      </c>
      <c r="C15" s="96">
        <f t="shared" ref="C15:E15" si="0">SUM(C9:C14)</f>
        <v>1209.75</v>
      </c>
      <c r="D15" s="96">
        <f t="shared" si="0"/>
        <v>67566.039999999994</v>
      </c>
      <c r="E15" s="96">
        <f t="shared" si="0"/>
        <v>970.755</v>
      </c>
      <c r="F15" s="96">
        <v>54559.88</v>
      </c>
      <c r="G15" s="96">
        <v>1003.76</v>
      </c>
      <c r="H15" s="96">
        <v>63025.02</v>
      </c>
    </row>
    <row r="16" spans="1:8" ht="15.75">
      <c r="A16" s="97"/>
      <c r="B16" s="98"/>
      <c r="C16" s="99"/>
      <c r="D16" s="99"/>
      <c r="E16" s="99"/>
      <c r="F16" s="99"/>
      <c r="G16" s="99"/>
      <c r="H16" s="99"/>
    </row>
    <row r="17" spans="1:8" ht="15.75">
      <c r="A17" s="100"/>
      <c r="B17" s="97"/>
      <c r="C17" s="101"/>
      <c r="D17" s="101"/>
      <c r="E17" s="101"/>
      <c r="F17" s="101"/>
      <c r="G17" s="101"/>
      <c r="H17" s="101"/>
    </row>
    <row r="18" spans="1:8" ht="15.75" customHeight="1">
      <c r="A18" s="545" t="s">
        <v>569</v>
      </c>
      <c r="B18" s="545"/>
      <c r="C18" s="545"/>
      <c r="D18" s="545"/>
      <c r="E18" s="545"/>
      <c r="F18" s="545"/>
      <c r="G18" s="545"/>
      <c r="H18" s="545"/>
    </row>
    <row r="19" spans="1:8" ht="15.75">
      <c r="A19" s="547" t="s">
        <v>214</v>
      </c>
      <c r="B19" s="547"/>
      <c r="C19" s="547"/>
      <c r="D19" s="547"/>
      <c r="E19" s="547"/>
      <c r="F19" s="547"/>
      <c r="G19" s="547"/>
      <c r="H19" s="547"/>
    </row>
    <row r="20" spans="1:8" ht="15.75">
      <c r="A20" s="102"/>
      <c r="B20" s="103"/>
      <c r="C20" s="104"/>
      <c r="D20" s="104"/>
      <c r="E20" s="104"/>
      <c r="F20" s="104"/>
      <c r="G20" s="104"/>
      <c r="H20" s="104"/>
    </row>
    <row r="21" spans="1:8" ht="15.75" customHeight="1">
      <c r="A21" s="570" t="s">
        <v>1</v>
      </c>
      <c r="B21" s="568" t="s">
        <v>66</v>
      </c>
      <c r="C21" s="572" t="s">
        <v>442</v>
      </c>
      <c r="D21" s="572"/>
      <c r="E21" s="572" t="s">
        <v>567</v>
      </c>
      <c r="F21" s="572"/>
      <c r="G21" s="572" t="s">
        <v>568</v>
      </c>
      <c r="H21" s="572"/>
    </row>
    <row r="22" spans="1:8" ht="31.5">
      <c r="A22" s="564"/>
      <c r="B22" s="571"/>
      <c r="C22" s="105" t="s">
        <v>192</v>
      </c>
      <c r="D22" s="105" t="s">
        <v>215</v>
      </c>
      <c r="E22" s="106" t="s">
        <v>192</v>
      </c>
      <c r="F22" s="105" t="s">
        <v>216</v>
      </c>
      <c r="G22" s="105" t="s">
        <v>192</v>
      </c>
      <c r="H22" s="105" t="s">
        <v>215</v>
      </c>
    </row>
    <row r="23" spans="1:8" ht="16.5">
      <c r="A23" s="107">
        <v>1</v>
      </c>
      <c r="B23" s="108" t="s">
        <v>681</v>
      </c>
      <c r="C23" s="27">
        <v>189.3</v>
      </c>
      <c r="D23" s="27">
        <v>4808</v>
      </c>
      <c r="E23" s="109">
        <v>60.54</v>
      </c>
      <c r="F23" s="27">
        <v>1257.0899999999999</v>
      </c>
      <c r="G23" s="27">
        <v>168</v>
      </c>
      <c r="H23" s="27">
        <v>4675</v>
      </c>
    </row>
    <row r="24" spans="1:8" ht="16.5">
      <c r="A24" s="107">
        <v>2</v>
      </c>
      <c r="B24" s="11" t="s">
        <v>217</v>
      </c>
      <c r="C24" s="110">
        <v>366.2</v>
      </c>
      <c r="D24" s="110"/>
      <c r="E24" s="110">
        <v>300.39</v>
      </c>
      <c r="F24" s="110"/>
      <c r="G24" s="110">
        <v>206</v>
      </c>
      <c r="H24" s="110"/>
    </row>
    <row r="25" spans="1:8" ht="15.75">
      <c r="A25" s="111"/>
      <c r="B25" s="112" t="s">
        <v>14</v>
      </c>
      <c r="C25" s="113">
        <f t="shared" ref="C25:H25" si="1">SUM(C23:C24)</f>
        <v>555.5</v>
      </c>
      <c r="D25" s="113">
        <f t="shared" si="1"/>
        <v>4808</v>
      </c>
      <c r="E25" s="113">
        <f t="shared" si="1"/>
        <v>360.93</v>
      </c>
      <c r="F25" s="113">
        <f t="shared" si="1"/>
        <v>1257.0899999999999</v>
      </c>
      <c r="G25" s="113">
        <f t="shared" si="1"/>
        <v>374</v>
      </c>
      <c r="H25" s="113">
        <f t="shared" si="1"/>
        <v>4675</v>
      </c>
    </row>
  </sheetData>
  <mergeCells count="15">
    <mergeCell ref="A1:H1"/>
    <mergeCell ref="A18:H18"/>
    <mergeCell ref="A19:H19"/>
    <mergeCell ref="A21:A22"/>
    <mergeCell ref="B21:B22"/>
    <mergeCell ref="C21:D21"/>
    <mergeCell ref="E21:F21"/>
    <mergeCell ref="G21:H21"/>
    <mergeCell ref="A4:H4"/>
    <mergeCell ref="A5:H5"/>
    <mergeCell ref="A7:A8"/>
    <mergeCell ref="B7:B8"/>
    <mergeCell ref="C7:D7"/>
    <mergeCell ref="E7:F7"/>
    <mergeCell ref="G7:H7"/>
  </mergeCells>
  <printOptions horizontalCentered="1"/>
  <pageMargins left="1.2" right="0.95" top="0.75" bottom="0.75" header="0.3" footer="0.3"/>
  <pageSetup scale="95" orientation="landscape" horizontalDpi="300" verticalDpi="300" r:id="rId1"/>
  <headerFooter>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opLeftCell="A3" workbookViewId="0">
      <selection activeCell="E27" sqref="E27"/>
    </sheetView>
  </sheetViews>
  <sheetFormatPr defaultRowHeight="15"/>
  <cols>
    <col min="1" max="1" width="6.42578125" customWidth="1"/>
    <col min="2" max="2" width="53.5703125" customWidth="1"/>
    <col min="3" max="3" width="15.85546875" customWidth="1"/>
    <col min="4" max="4" width="17.140625" customWidth="1"/>
    <col min="5" max="5" width="16" customWidth="1"/>
  </cols>
  <sheetData>
    <row r="1" spans="1:5" ht="18.75">
      <c r="B1" s="531" t="s">
        <v>22</v>
      </c>
      <c r="C1" s="531"/>
      <c r="D1" s="557"/>
      <c r="E1" s="557"/>
    </row>
    <row r="2" spans="1:5" ht="15.75">
      <c r="B2" s="171"/>
      <c r="C2" s="171"/>
      <c r="D2" s="168"/>
      <c r="E2" s="168"/>
    </row>
    <row r="3" spans="1:5" ht="15.75">
      <c r="B3" s="171"/>
      <c r="C3" s="171"/>
      <c r="D3" s="168"/>
      <c r="E3" s="168"/>
    </row>
    <row r="4" spans="1:5">
      <c r="B4" s="575" t="s">
        <v>570</v>
      </c>
      <c r="C4" s="535"/>
      <c r="D4" s="546"/>
      <c r="E4" s="546"/>
    </row>
    <row r="5" spans="1:5">
      <c r="B5" s="575" t="s">
        <v>350</v>
      </c>
      <c r="C5" s="535"/>
      <c r="D5" s="535"/>
      <c r="E5" s="535"/>
    </row>
    <row r="6" spans="1:5">
      <c r="B6" s="160"/>
      <c r="C6" s="160"/>
      <c r="D6" s="160"/>
      <c r="E6" s="161" t="s">
        <v>315</v>
      </c>
    </row>
    <row r="7" spans="1:5">
      <c r="A7" s="163" t="s">
        <v>44</v>
      </c>
      <c r="B7" s="169" t="s">
        <v>66</v>
      </c>
      <c r="C7" s="423" t="s">
        <v>443</v>
      </c>
      <c r="D7" s="423" t="s">
        <v>571</v>
      </c>
      <c r="E7" s="426" t="s">
        <v>603</v>
      </c>
    </row>
    <row r="8" spans="1:5">
      <c r="A8" s="184" t="s">
        <v>337</v>
      </c>
      <c r="B8" s="127" t="s">
        <v>338</v>
      </c>
      <c r="C8" s="49">
        <v>236.62</v>
      </c>
      <c r="D8" s="49">
        <v>255.02</v>
      </c>
      <c r="E8" s="49">
        <v>279.31</v>
      </c>
    </row>
    <row r="9" spans="1:5">
      <c r="A9" s="184">
        <v>2</v>
      </c>
      <c r="B9" s="127" t="s">
        <v>339</v>
      </c>
      <c r="C9" s="49"/>
      <c r="D9" s="49"/>
      <c r="E9" s="49"/>
    </row>
    <row r="10" spans="1:5">
      <c r="A10" s="184">
        <v>3</v>
      </c>
      <c r="B10" s="127" t="s">
        <v>340</v>
      </c>
      <c r="C10" s="49">
        <v>2268.59</v>
      </c>
      <c r="D10" s="49">
        <v>554.49</v>
      </c>
      <c r="E10" s="49">
        <v>831.74</v>
      </c>
    </row>
    <row r="11" spans="1:5">
      <c r="A11" s="4"/>
      <c r="B11" s="128" t="s">
        <v>316</v>
      </c>
      <c r="C11" s="121">
        <f t="shared" ref="C11" si="0">SUM(C8:C10)</f>
        <v>2505.21</v>
      </c>
      <c r="D11" s="121">
        <f t="shared" ref="D11:E11" si="1">SUM(D8:D10)</f>
        <v>809.51</v>
      </c>
      <c r="E11" s="121">
        <f t="shared" si="1"/>
        <v>1111.05</v>
      </c>
    </row>
    <row r="12" spans="1:5">
      <c r="A12" s="4"/>
      <c r="B12" s="128"/>
      <c r="C12" s="121"/>
      <c r="D12" s="121"/>
      <c r="E12" s="121"/>
    </row>
    <row r="13" spans="1:5">
      <c r="A13" s="153" t="s">
        <v>341</v>
      </c>
      <c r="B13" s="127" t="s">
        <v>342</v>
      </c>
      <c r="C13" s="49">
        <v>0.95</v>
      </c>
      <c r="D13" s="49">
        <v>0.13</v>
      </c>
      <c r="E13" s="49">
        <v>0.17</v>
      </c>
    </row>
    <row r="14" spans="1:5">
      <c r="A14" s="4">
        <v>2</v>
      </c>
      <c r="B14" s="127" t="s">
        <v>343</v>
      </c>
      <c r="C14" s="49">
        <v>31.57</v>
      </c>
      <c r="D14" s="118">
        <v>5.63</v>
      </c>
      <c r="E14" s="49">
        <v>7.74</v>
      </c>
    </row>
    <row r="15" spans="1:5">
      <c r="A15" s="4">
        <v>3</v>
      </c>
      <c r="B15" s="127" t="s">
        <v>344</v>
      </c>
      <c r="C15" s="49">
        <v>3646.39</v>
      </c>
      <c r="D15" s="49">
        <v>435.69</v>
      </c>
      <c r="E15" s="49">
        <v>653.54</v>
      </c>
    </row>
    <row r="16" spans="1:5">
      <c r="A16" s="4">
        <v>4</v>
      </c>
      <c r="B16" s="127" t="s">
        <v>345</v>
      </c>
      <c r="C16" s="49">
        <v>13.72</v>
      </c>
      <c r="D16" s="49">
        <v>0.85</v>
      </c>
      <c r="E16" s="49">
        <v>1.1399999999999999</v>
      </c>
    </row>
    <row r="17" spans="1:5">
      <c r="A17" s="4">
        <v>5</v>
      </c>
      <c r="B17" s="127" t="s">
        <v>346</v>
      </c>
      <c r="C17" s="49">
        <v>2.89</v>
      </c>
      <c r="D17" s="164">
        <v>2.9</v>
      </c>
      <c r="E17" s="49">
        <v>3.16</v>
      </c>
    </row>
    <row r="18" spans="1:5">
      <c r="A18" s="4">
        <v>6</v>
      </c>
      <c r="B18" s="127" t="s">
        <v>347</v>
      </c>
      <c r="C18" s="49">
        <v>1</v>
      </c>
      <c r="D18" s="49"/>
      <c r="E18" s="49"/>
    </row>
    <row r="19" spans="1:5">
      <c r="A19" s="4">
        <v>7</v>
      </c>
      <c r="B19" s="127" t="s">
        <v>348</v>
      </c>
      <c r="C19" s="49"/>
      <c r="D19" s="49"/>
      <c r="E19" s="49"/>
    </row>
    <row r="20" spans="1:5">
      <c r="A20" s="4">
        <v>8</v>
      </c>
      <c r="B20" s="127" t="s">
        <v>502</v>
      </c>
      <c r="C20" s="49">
        <v>528.04</v>
      </c>
      <c r="D20" s="49">
        <v>399.03</v>
      </c>
      <c r="E20" s="49">
        <v>438.94</v>
      </c>
    </row>
    <row r="21" spans="1:5">
      <c r="A21" s="4">
        <v>9</v>
      </c>
      <c r="B21" s="127" t="s">
        <v>410</v>
      </c>
      <c r="C21" s="49">
        <v>5.84</v>
      </c>
      <c r="D21" s="49"/>
      <c r="E21" s="49"/>
    </row>
    <row r="22" spans="1:5">
      <c r="A22" s="4">
        <v>10</v>
      </c>
      <c r="B22" s="127" t="s">
        <v>411</v>
      </c>
      <c r="C22" s="49"/>
      <c r="D22" s="49"/>
      <c r="E22" s="49"/>
    </row>
    <row r="23" spans="1:5">
      <c r="A23" s="4">
        <v>11</v>
      </c>
      <c r="B23" s="127" t="s">
        <v>349</v>
      </c>
      <c r="C23" s="49">
        <v>4.41</v>
      </c>
      <c r="D23" s="49">
        <v>13.57</v>
      </c>
      <c r="E23" s="49">
        <v>6.79</v>
      </c>
    </row>
    <row r="24" spans="1:5">
      <c r="A24" s="4">
        <v>12</v>
      </c>
      <c r="B24" s="127" t="s">
        <v>452</v>
      </c>
      <c r="C24" s="49">
        <v>173.92</v>
      </c>
      <c r="D24" s="49"/>
      <c r="E24" s="49"/>
    </row>
    <row r="25" spans="1:5">
      <c r="A25" s="4">
        <v>13</v>
      </c>
      <c r="B25" s="127" t="s">
        <v>447</v>
      </c>
      <c r="C25" s="49"/>
      <c r="D25" s="49">
        <v>3346.8</v>
      </c>
      <c r="E25" s="49">
        <v>3625.7</v>
      </c>
    </row>
    <row r="26" spans="1:5">
      <c r="A26" s="4"/>
      <c r="B26" s="128" t="s">
        <v>317</v>
      </c>
      <c r="C26" s="50">
        <f>SUM(C13:C25)</f>
        <v>4408.7299999999996</v>
      </c>
      <c r="D26" s="50">
        <f>SUM(D13:D25)</f>
        <v>4204.6000000000004</v>
      </c>
      <c r="E26" s="50">
        <v>4737.18</v>
      </c>
    </row>
    <row r="27" spans="1:5">
      <c r="A27" s="4"/>
      <c r="B27" s="523" t="s">
        <v>684</v>
      </c>
      <c r="C27" s="121">
        <f>C11+C26</f>
        <v>6913.94</v>
      </c>
      <c r="D27" s="121">
        <f>D11+D26</f>
        <v>5014.1100000000006</v>
      </c>
      <c r="E27" s="121">
        <f>E11+E26</f>
        <v>5848.2300000000005</v>
      </c>
    </row>
  </sheetData>
  <mergeCells count="3">
    <mergeCell ref="B1:E1"/>
    <mergeCell ref="B4:E4"/>
    <mergeCell ref="B5:E5"/>
  </mergeCells>
  <printOptions horizontalCentered="1"/>
  <pageMargins left="1.2" right="0.95" top="1" bottom="1" header="0.3" footer="0.3"/>
  <pageSetup orientation="landscape" horizontalDpi="300" verticalDpi="300" r:id="rId1"/>
  <headerFooter>
    <oddFooter>&amp;C7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7" workbookViewId="0">
      <selection activeCell="G26" sqref="G25:H26"/>
    </sheetView>
  </sheetViews>
  <sheetFormatPr defaultRowHeight="15"/>
  <cols>
    <col min="2" max="2" width="48.85546875" customWidth="1"/>
    <col min="3" max="3" width="17.7109375" customWidth="1"/>
    <col min="4" max="4" width="18.5703125" customWidth="1"/>
    <col min="5" max="5" width="17.7109375" customWidth="1"/>
  </cols>
  <sheetData>
    <row r="1" spans="1:15" ht="18.75" customHeight="1">
      <c r="A1" s="559" t="s">
        <v>22</v>
      </c>
      <c r="B1" s="559"/>
      <c r="C1" s="559"/>
      <c r="D1" s="559"/>
      <c r="E1" s="559"/>
      <c r="F1" s="31"/>
      <c r="G1" s="31"/>
      <c r="H1" s="31"/>
      <c r="I1" s="31"/>
      <c r="J1" s="31"/>
      <c r="K1" s="31"/>
      <c r="L1" s="31"/>
      <c r="M1" s="31"/>
      <c r="N1" s="31"/>
      <c r="O1" s="31"/>
    </row>
    <row r="2" spans="1:15">
      <c r="A2" s="336"/>
      <c r="B2" s="336"/>
      <c r="C2" s="336"/>
      <c r="D2" s="336"/>
      <c r="E2" s="336"/>
      <c r="F2" s="31"/>
      <c r="G2" s="31"/>
      <c r="H2" s="31"/>
      <c r="I2" s="31"/>
      <c r="J2" s="31"/>
      <c r="K2" s="31"/>
      <c r="L2" s="31"/>
      <c r="M2" s="31"/>
      <c r="N2" s="31"/>
      <c r="O2" s="31"/>
    </row>
    <row r="3" spans="1:15">
      <c r="A3" s="336"/>
      <c r="B3" s="336"/>
      <c r="C3" s="336"/>
      <c r="D3" s="336"/>
      <c r="E3" s="336"/>
      <c r="F3" s="31"/>
      <c r="G3" s="31"/>
      <c r="H3" s="31"/>
      <c r="I3" s="31"/>
      <c r="J3" s="31"/>
      <c r="K3" s="31"/>
      <c r="L3" s="31"/>
      <c r="M3" s="31"/>
      <c r="N3" s="31"/>
      <c r="O3" s="31"/>
    </row>
    <row r="4" spans="1:15" ht="15" customHeight="1">
      <c r="A4" s="576" t="s">
        <v>572</v>
      </c>
      <c r="B4" s="576"/>
      <c r="C4" s="576"/>
      <c r="D4" s="540"/>
      <c r="E4" s="540"/>
    </row>
    <row r="5" spans="1:15" ht="15" customHeight="1">
      <c r="A5" s="576" t="s">
        <v>232</v>
      </c>
      <c r="B5" s="576"/>
      <c r="C5" s="576"/>
      <c r="D5" s="540"/>
      <c r="E5" s="540"/>
    </row>
    <row r="6" spans="1:15" ht="15.75">
      <c r="E6" s="9" t="s">
        <v>86</v>
      </c>
    </row>
    <row r="7" spans="1:15" ht="15.75">
      <c r="A7" s="332" t="s">
        <v>1</v>
      </c>
      <c r="B7" s="332" t="s">
        <v>66</v>
      </c>
      <c r="C7" s="422" t="s">
        <v>440</v>
      </c>
      <c r="D7" s="422" t="s">
        <v>573</v>
      </c>
      <c r="E7" s="422" t="s">
        <v>574</v>
      </c>
    </row>
    <row r="8" spans="1:15" ht="15.75">
      <c r="A8" s="119">
        <v>1</v>
      </c>
      <c r="B8" s="119">
        <v>2</v>
      </c>
      <c r="C8" s="119" t="s">
        <v>67</v>
      </c>
      <c r="D8" s="119" t="s">
        <v>68</v>
      </c>
      <c r="E8" s="119" t="s">
        <v>69</v>
      </c>
    </row>
    <row r="9" spans="1:15" ht="15.75">
      <c r="A9" s="86">
        <v>1</v>
      </c>
      <c r="B9" s="11" t="s">
        <v>45</v>
      </c>
      <c r="C9" s="6">
        <v>6958.08</v>
      </c>
      <c r="D9" s="6">
        <v>6775.01</v>
      </c>
      <c r="E9" s="6">
        <f>'ECost9-10'!C72</f>
        <v>6570.81</v>
      </c>
      <c r="J9" s="118">
        <f>C9-D9</f>
        <v>183.06999999999971</v>
      </c>
    </row>
    <row r="10" spans="1:15" ht="15.75">
      <c r="A10" s="86">
        <v>2</v>
      </c>
      <c r="B10" s="11" t="s">
        <v>70</v>
      </c>
      <c r="C10" s="6">
        <v>917.99</v>
      </c>
      <c r="D10" s="6">
        <v>737.38</v>
      </c>
      <c r="E10" s="6">
        <f>'ECost9-10'!D72</f>
        <v>943.59199999999987</v>
      </c>
    </row>
    <row r="11" spans="1:15" ht="15.75">
      <c r="A11" s="86">
        <v>3</v>
      </c>
      <c r="B11" s="11" t="s">
        <v>71</v>
      </c>
      <c r="C11" s="6">
        <v>4941.3900000000003</v>
      </c>
      <c r="D11" s="6">
        <v>4451.0600000000004</v>
      </c>
      <c r="E11" s="6">
        <f>'ECost9-10'!E72</f>
        <v>5045.9947200000006</v>
      </c>
    </row>
    <row r="12" spans="1:15" ht="15.75">
      <c r="A12" s="86">
        <v>4</v>
      </c>
      <c r="B12" s="11" t="s">
        <v>72</v>
      </c>
      <c r="C12" s="6">
        <v>1007.49</v>
      </c>
      <c r="D12" s="6">
        <v>985.92</v>
      </c>
      <c r="E12" s="6">
        <f>'ECost9-10'!F72</f>
        <v>965.90799999999967</v>
      </c>
    </row>
    <row r="13" spans="1:15" ht="15.75">
      <c r="A13" s="120">
        <v>5</v>
      </c>
      <c r="B13" s="11" t="s">
        <v>73</v>
      </c>
      <c r="C13" s="6">
        <v>125.22</v>
      </c>
      <c r="D13" s="6">
        <v>57.44</v>
      </c>
      <c r="E13" s="6">
        <f>'ECost9-10'!G72</f>
        <v>67.289999999999992</v>
      </c>
    </row>
    <row r="14" spans="1:15" ht="15.75">
      <c r="A14" s="120">
        <v>6</v>
      </c>
      <c r="B14" s="187" t="s">
        <v>74</v>
      </c>
      <c r="C14" s="3">
        <v>250</v>
      </c>
      <c r="D14" s="3"/>
      <c r="E14" s="3">
        <f>'ECost9-10'!H70</f>
        <v>1979.4099999999999</v>
      </c>
    </row>
    <row r="15" spans="1:15" ht="15.75">
      <c r="A15" s="120">
        <v>7</v>
      </c>
      <c r="B15" s="187" t="s">
        <v>621</v>
      </c>
      <c r="C15" s="3"/>
      <c r="D15" s="3"/>
      <c r="E15" s="3">
        <f>'ECost9-10'!H71</f>
        <v>562.66</v>
      </c>
    </row>
    <row r="16" spans="1:15" ht="15.75">
      <c r="A16" s="332" t="s">
        <v>75</v>
      </c>
      <c r="B16" s="188" t="s">
        <v>76</v>
      </c>
      <c r="C16" s="7">
        <f>SUM(C9:C15)</f>
        <v>14200.169999999998</v>
      </c>
      <c r="D16" s="7">
        <v>13006.81</v>
      </c>
      <c r="E16" s="7">
        <f t="shared" ref="E16" si="0">SUM(E9:E15)</f>
        <v>16135.664720000001</v>
      </c>
    </row>
    <row r="17" spans="1:8" ht="15.75">
      <c r="A17" s="86">
        <v>7</v>
      </c>
      <c r="B17" s="11" t="s">
        <v>77</v>
      </c>
      <c r="C17" s="6"/>
      <c r="D17" s="6"/>
      <c r="E17" s="6"/>
    </row>
    <row r="18" spans="1:8" ht="15.75">
      <c r="A18" s="86">
        <v>8</v>
      </c>
      <c r="B18" s="11" t="s">
        <v>78</v>
      </c>
      <c r="C18" s="6">
        <v>157.85</v>
      </c>
      <c r="D18" s="6">
        <v>98.33</v>
      </c>
      <c r="E18" s="6">
        <f>'ECost9-10'!I72</f>
        <v>128.91399999999999</v>
      </c>
    </row>
    <row r="19" spans="1:8" ht="15.75">
      <c r="A19" s="86">
        <v>9</v>
      </c>
      <c r="B19" s="11" t="s">
        <v>51</v>
      </c>
      <c r="C19" s="6">
        <v>1.2</v>
      </c>
      <c r="D19" s="6"/>
      <c r="E19" s="6">
        <f>'ECost9-10'!J72</f>
        <v>1.2</v>
      </c>
    </row>
    <row r="20" spans="1:8" ht="15.75">
      <c r="A20" s="86">
        <v>10</v>
      </c>
      <c r="B20" s="11" t="s">
        <v>79</v>
      </c>
      <c r="C20" s="6">
        <v>2.4</v>
      </c>
      <c r="D20" s="6"/>
      <c r="E20" s="6">
        <f>'ECost9-10'!K72</f>
        <v>2.4</v>
      </c>
    </row>
    <row r="21" spans="1:8" ht="15.75">
      <c r="A21" s="86">
        <v>11</v>
      </c>
      <c r="B21" s="11" t="s">
        <v>80</v>
      </c>
      <c r="C21" s="6">
        <v>2.2999999999999998</v>
      </c>
      <c r="D21" s="6"/>
      <c r="E21" s="6">
        <f>'ECost9-10'!L72</f>
        <v>0.44999999999999996</v>
      </c>
    </row>
    <row r="22" spans="1:8" ht="15.75">
      <c r="A22" s="86">
        <v>12</v>
      </c>
      <c r="B22" s="11" t="s">
        <v>147</v>
      </c>
      <c r="C22" s="6">
        <v>139.32</v>
      </c>
      <c r="D22" s="6">
        <v>0.1</v>
      </c>
      <c r="E22" s="6">
        <f>'ECost9-10'!M72</f>
        <v>139.80000000000001</v>
      </c>
    </row>
    <row r="23" spans="1:8" ht="15.75">
      <c r="A23" s="332" t="s">
        <v>81</v>
      </c>
      <c r="B23" s="188" t="s">
        <v>82</v>
      </c>
      <c r="C23" s="58">
        <f>SUM(C18:C22)</f>
        <v>303.07</v>
      </c>
      <c r="D23" s="58">
        <f>SUM(D18:D22)</f>
        <v>98.429999999999993</v>
      </c>
      <c r="E23" s="58">
        <f>SUM(E18:E22)</f>
        <v>272.76400000000001</v>
      </c>
    </row>
    <row r="24" spans="1:8" ht="15.75">
      <c r="A24" s="86">
        <v>13</v>
      </c>
      <c r="B24" s="188" t="s">
        <v>83</v>
      </c>
      <c r="C24" s="58">
        <f t="shared" ref="C24" si="1">C16+C23</f>
        <v>14503.239999999998</v>
      </c>
      <c r="D24" s="58">
        <f t="shared" ref="D24" si="2">D16+D23</f>
        <v>13105.24</v>
      </c>
      <c r="E24" s="58">
        <v>16408.419999999998</v>
      </c>
    </row>
    <row r="25" spans="1:8" ht="15.75">
      <c r="A25" s="86"/>
      <c r="B25" s="11" t="s">
        <v>84</v>
      </c>
      <c r="C25" s="115">
        <v>346.92</v>
      </c>
      <c r="D25" s="49">
        <v>349.94</v>
      </c>
      <c r="E25" s="115">
        <v>379.76</v>
      </c>
    </row>
    <row r="26" spans="1:8" ht="15.75">
      <c r="A26" s="86"/>
      <c r="B26" s="332" t="s">
        <v>85</v>
      </c>
      <c r="C26" s="58">
        <f>C24-C25</f>
        <v>14156.319999999998</v>
      </c>
      <c r="D26" s="58">
        <f>D24-D25</f>
        <v>12755.3</v>
      </c>
      <c r="E26" s="58">
        <f>E24-E25</f>
        <v>16028.659999999998</v>
      </c>
      <c r="H26" s="118"/>
    </row>
    <row r="29" spans="1:8">
      <c r="C29" s="12"/>
    </row>
  </sheetData>
  <mergeCells count="3">
    <mergeCell ref="A1:E1"/>
    <mergeCell ref="A4:E4"/>
    <mergeCell ref="A5:E5"/>
  </mergeCells>
  <printOptions horizontalCentered="1"/>
  <pageMargins left="1.2" right="0.7" top="1" bottom="1" header="0.3" footer="0.3"/>
  <pageSetup orientation="landscape" horizontalDpi="300" verticalDpi="300" r:id="rId1"/>
  <headerFooter>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3</vt:i4>
      </vt:variant>
    </vt:vector>
  </HeadingPairs>
  <TitlesOfParts>
    <vt:vector size="60" baseType="lpstr">
      <vt:lpstr>Tab of Con</vt:lpstr>
      <vt:lpstr>Plan Bud1</vt:lpstr>
      <vt:lpstr>RGGVY,R-APDRP2</vt:lpstr>
      <vt:lpstr>nec3</vt:lpstr>
      <vt:lpstr>BE(NP)4</vt:lpstr>
      <vt:lpstr>Sale of power5</vt:lpstr>
      <vt:lpstr>Sl pwr(WO)6</vt:lpstr>
      <vt:lpstr>OTHER INCOMEMISC7</vt:lpstr>
      <vt:lpstr>EMPCST8</vt:lpstr>
      <vt:lpstr>ECost9-10</vt:lpstr>
      <vt:lpstr>AGExp11</vt:lpstr>
      <vt:lpstr>AGE12-13</vt:lpstr>
      <vt:lpstr>RM EXP POP14</vt:lpstr>
      <vt:lpstr>RM15</vt:lpstr>
      <vt:lpstr>RM116</vt:lpstr>
      <vt:lpstr>Post of Loan17</vt:lpstr>
      <vt:lpstr>budplan18</vt:lpstr>
      <vt:lpstr>Budsoutlay</vt:lpstr>
      <vt:lpstr>Cap Plan20</vt:lpstr>
      <vt:lpstr>3rd Qtr Exp21</vt:lpstr>
      <vt:lpstr>Phy Achmnt22</vt:lpstr>
      <vt:lpstr>RM23</vt:lpstr>
      <vt:lpstr>hrdc</vt:lpstr>
      <vt:lpstr>RM24</vt:lpstr>
      <vt:lpstr>mis</vt:lpstr>
      <vt:lpstr>mm</vt:lpstr>
      <vt:lpstr>mti</vt:lpstr>
      <vt:lpstr>eghdd</vt:lpstr>
      <vt:lpstr>wghdd</vt:lpstr>
      <vt:lpstr>jdd</vt:lpstr>
      <vt:lpstr>wkhdd</vt:lpstr>
      <vt:lpstr>ekhdd</vt:lpstr>
      <vt:lpstr>rbdd</vt:lpstr>
      <vt:lpstr>kdd</vt:lpstr>
      <vt:lpstr>bdd</vt:lpstr>
      <vt:lpstr>tdd</vt:lpstr>
      <vt:lpstr>dgme</vt:lpstr>
      <vt:lpstr>dgmw</vt:lpstr>
      <vt:lpstr>revds</vt:lpstr>
      <vt:lpstr>crd</vt:lpstr>
      <vt:lpstr>ghrd</vt:lpstr>
      <vt:lpstr>rdwilliamnagar</vt:lpstr>
      <vt:lpstr>wrd</vt:lpstr>
      <vt:lpstr>jrd</vt:lpstr>
      <vt:lpstr>ghcd46</vt:lpstr>
      <vt:lpstr>Cap Exp</vt:lpstr>
      <vt:lpstr>D-01</vt:lpstr>
      <vt:lpstr>CE RE2</vt:lpstr>
      <vt:lpstr>RE Shillong3</vt:lpstr>
      <vt:lpstr>RE Jowai4</vt:lpstr>
      <vt:lpstr>RE Nongstoin5</vt:lpstr>
      <vt:lpstr>RE Tura6</vt:lpstr>
      <vt:lpstr>RE WIlliamnagar07</vt:lpstr>
      <vt:lpstr>EKHDD08</vt:lpstr>
      <vt:lpstr>WGHDD09</vt:lpstr>
      <vt:lpstr>JHDD10</vt:lpstr>
      <vt:lpstr>RBDD11</vt:lpstr>
      <vt:lpstr>'ECost9-10'!Print_Area</vt:lpstr>
      <vt:lpstr>'Phy Achmnt22'!Print_Area</vt:lpstr>
      <vt:lpstr>'RM EXP POP14'!Print_Area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2018-02-19T05:55:46Z</dcterms:modified>
</cp:coreProperties>
</file>