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80" yWindow="15" windowWidth="11820" windowHeight="7425" firstSheet="22" activeTab="33"/>
  </bookViews>
  <sheets>
    <sheet name="TAB of Cn" sheetId="28" r:id="rId1"/>
    <sheet name="Plan Bud" sheetId="29" r:id="rId2"/>
    <sheet name="NL" sheetId="30" r:id="rId3"/>
    <sheet name="BE" sheetId="5" r:id="rId4"/>
    <sheet name="Empcst" sheetId="24" r:id="rId5"/>
    <sheet name="ECST" sheetId="1" r:id="rId6"/>
    <sheet name="AGExp" sheetId="25" r:id="rId7"/>
    <sheet name="AGE" sheetId="2" r:id="rId8"/>
    <sheet name="RME" sheetId="26" r:id="rId9"/>
    <sheet name="RM" sheetId="3" r:id="rId10"/>
    <sheet name="Pos of Loan" sheetId="6" r:id="rId11"/>
    <sheet name="Plan" sheetId="19" r:id="rId12"/>
    <sheet name="Outlay" sheetId="20" r:id="rId13"/>
    <sheet name="CAP PLan" sheetId="31" r:id="rId14"/>
    <sheet name="Qtr OE" sheetId="21" r:id="rId15"/>
    <sheet name="Schemewise" sheetId="22" r:id="rId16"/>
    <sheet name="16(R M)" sheetId="39" r:id="rId17"/>
    <sheet name="A4" sheetId="8" r:id="rId18"/>
    <sheet name="Shg" sheetId="9" r:id="rId19"/>
    <sheet name="Tura" sheetId="10" r:id="rId20"/>
    <sheet name="Umiam" sheetId="11" r:id="rId21"/>
    <sheet name="system pro" sheetId="12" r:id="rId22"/>
    <sheet name="Byr" sheetId="13" r:id="rId23"/>
    <sheet name="killing" sheetId="14" r:id="rId24"/>
    <sheet name="mis" sheetId="15" r:id="rId25"/>
    <sheet name="mm" sheetId="16" r:id="rId26"/>
    <sheet name="mti" sheetId="27" r:id="rId27"/>
    <sheet name="sldc" sheetId="17" r:id="rId28"/>
    <sheet name="cap" sheetId="33" r:id="rId29"/>
    <sheet name="D-01" sheetId="35" r:id="rId30"/>
    <sheet name="D-02" sheetId="36" r:id="rId31"/>
    <sheet name="D-03" sheetId="37" r:id="rId32"/>
    <sheet name="D-04" sheetId="38" r:id="rId33"/>
    <sheet name="D-5" sheetId="34" r:id="rId34"/>
  </sheets>
  <externalReferences>
    <externalReference r:id="rId35"/>
    <externalReference r:id="rId36"/>
    <externalReference r:id="rId37"/>
    <externalReference r:id="rId38"/>
    <externalReference r:id="rId39"/>
  </externalReferences>
  <definedNames>
    <definedName name="_xlnm.Print_Area" localSheetId="7">AGE!$A$1:$R$37</definedName>
    <definedName name="_xlnm.Print_Area" localSheetId="3">BE!$A$1:$D$39</definedName>
    <definedName name="_xlnm.Print_Area" localSheetId="4">Empcst!$A$1:$E$26</definedName>
    <definedName name="_xlnm.Print_Area" localSheetId="18">Shg!$A$1:$C$17</definedName>
  </definedNames>
  <calcPr calcId="124519"/>
</workbook>
</file>

<file path=xl/calcChain.xml><?xml version="1.0" encoding="utf-8"?>
<calcChain xmlns="http://schemas.openxmlformats.org/spreadsheetml/2006/main">
  <c r="M16" i="33"/>
  <c r="L16"/>
  <c r="G19" i="36"/>
  <c r="F19"/>
  <c r="E19"/>
  <c r="F16" i="37"/>
  <c r="E16"/>
  <c r="K16" i="33"/>
  <c r="D16" i="35"/>
  <c r="E16"/>
  <c r="D15" i="38"/>
  <c r="E15"/>
  <c r="C15"/>
  <c r="H16" i="33"/>
  <c r="G14"/>
  <c r="G15"/>
  <c r="I16"/>
  <c r="J16"/>
  <c r="C20" i="26"/>
  <c r="D12" i="5"/>
  <c r="B12"/>
  <c r="M14" i="6"/>
  <c r="M15" s="1"/>
  <c r="H14"/>
  <c r="H15" s="1"/>
  <c r="K14"/>
  <c r="J14"/>
  <c r="J15" s="1"/>
  <c r="E14"/>
  <c r="D14"/>
  <c r="C14"/>
  <c r="C15" s="1"/>
  <c r="D15"/>
  <c r="E15"/>
  <c r="G15"/>
  <c r="I15"/>
  <c r="K15"/>
  <c r="L15"/>
  <c r="B15"/>
  <c r="D13" i="37"/>
  <c r="C12"/>
  <c r="C13" i="35"/>
  <c r="C16" s="1"/>
  <c r="C11" i="5" l="1"/>
  <c r="C12" s="1"/>
  <c r="F14" i="6"/>
  <c r="F15" s="1"/>
  <c r="G33" i="39"/>
  <c r="L33" s="1"/>
  <c r="G32"/>
  <c r="L32" s="1"/>
  <c r="K31"/>
  <c r="J31"/>
  <c r="I31"/>
  <c r="H31"/>
  <c r="F31"/>
  <c r="E31"/>
  <c r="D31"/>
  <c r="C31"/>
  <c r="B31"/>
  <c r="K30"/>
  <c r="J30"/>
  <c r="I30"/>
  <c r="H30"/>
  <c r="F30"/>
  <c r="E30"/>
  <c r="D30"/>
  <c r="C30"/>
  <c r="K29"/>
  <c r="J29"/>
  <c r="I29"/>
  <c r="H29"/>
  <c r="F29"/>
  <c r="E29"/>
  <c r="D29"/>
  <c r="C29"/>
  <c r="G28"/>
  <c r="L28" s="1"/>
  <c r="G27"/>
  <c r="L27" s="1"/>
  <c r="G26"/>
  <c r="L26" s="1"/>
  <c r="G25"/>
  <c r="L25" s="1"/>
  <c r="G24"/>
  <c r="L24" s="1"/>
  <c r="G23"/>
  <c r="L23" s="1"/>
  <c r="G22"/>
  <c r="L22" s="1"/>
  <c r="K21"/>
  <c r="J21"/>
  <c r="I21"/>
  <c r="H21"/>
  <c r="G21"/>
  <c r="K20"/>
  <c r="J20"/>
  <c r="I20"/>
  <c r="H20"/>
  <c r="G20"/>
  <c r="G19"/>
  <c r="L19" s="1"/>
  <c r="G18"/>
  <c r="L18" s="1"/>
  <c r="K17"/>
  <c r="J17"/>
  <c r="I17"/>
  <c r="H17"/>
  <c r="G17"/>
  <c r="K16"/>
  <c r="J16"/>
  <c r="I16"/>
  <c r="H16"/>
  <c r="G16"/>
  <c r="K15"/>
  <c r="J15"/>
  <c r="I15"/>
  <c r="H15"/>
  <c r="G15"/>
  <c r="G14"/>
  <c r="L14" s="1"/>
  <c r="G13"/>
  <c r="L13" s="1"/>
  <c r="K12"/>
  <c r="J12"/>
  <c r="I12"/>
  <c r="H12"/>
  <c r="G12"/>
  <c r="K11"/>
  <c r="J11"/>
  <c r="I11"/>
  <c r="H11"/>
  <c r="E11"/>
  <c r="E34" s="1"/>
  <c r="D11"/>
  <c r="D34" s="1"/>
  <c r="C11"/>
  <c r="K10"/>
  <c r="J10"/>
  <c r="I10"/>
  <c r="H10"/>
  <c r="G10"/>
  <c r="K9"/>
  <c r="J9"/>
  <c r="J34" s="1"/>
  <c r="I9"/>
  <c r="H9"/>
  <c r="G9"/>
  <c r="L8"/>
  <c r="G8"/>
  <c r="F12" i="21"/>
  <c r="E12"/>
  <c r="D12"/>
  <c r="C12"/>
  <c r="G11"/>
  <c r="G10"/>
  <c r="F15" i="20"/>
  <c r="E15"/>
  <c r="D15"/>
  <c r="C15"/>
  <c r="E13" i="19"/>
  <c r="D13"/>
  <c r="C13"/>
  <c r="C17" i="5"/>
  <c r="C9"/>
  <c r="C8"/>
  <c r="C10"/>
  <c r="D16" i="33"/>
  <c r="F34" i="39" l="1"/>
  <c r="K34"/>
  <c r="I34"/>
  <c r="C34"/>
  <c r="G34" s="1"/>
  <c r="L12"/>
  <c r="L16"/>
  <c r="L20"/>
  <c r="H34"/>
  <c r="L9"/>
  <c r="G31"/>
  <c r="L31" s="1"/>
  <c r="L17"/>
  <c r="L21"/>
  <c r="G29"/>
  <c r="L29" s="1"/>
  <c r="G30"/>
  <c r="L30" s="1"/>
  <c r="L10"/>
  <c r="L15"/>
  <c r="G11"/>
  <c r="L11" s="1"/>
  <c r="G12" i="21"/>
  <c r="I29" i="3"/>
  <c r="J29"/>
  <c r="K29"/>
  <c r="H30"/>
  <c r="I30"/>
  <c r="J30"/>
  <c r="K30"/>
  <c r="H31"/>
  <c r="I31"/>
  <c r="J31"/>
  <c r="K31"/>
  <c r="C29"/>
  <c r="C12" i="15" s="1"/>
  <c r="D29" i="3"/>
  <c r="E29"/>
  <c r="F29"/>
  <c r="C13" i="15" s="1"/>
  <c r="C30" i="3"/>
  <c r="C12" i="16" s="1"/>
  <c r="D30" i="3"/>
  <c r="C13" i="16" s="1"/>
  <c r="E30" i="3"/>
  <c r="C15" i="16" s="1"/>
  <c r="F30" i="3"/>
  <c r="C18" i="16" s="1"/>
  <c r="C31" i="3"/>
  <c r="C12" i="27" s="1"/>
  <c r="D31" i="3"/>
  <c r="E31"/>
  <c r="F31"/>
  <c r="C13" i="27" s="1"/>
  <c r="I20" i="3"/>
  <c r="J20"/>
  <c r="K20"/>
  <c r="I21"/>
  <c r="J21"/>
  <c r="K21"/>
  <c r="I17"/>
  <c r="J17"/>
  <c r="K17"/>
  <c r="I16"/>
  <c r="J16"/>
  <c r="K16"/>
  <c r="I15"/>
  <c r="J15"/>
  <c r="K15"/>
  <c r="I12"/>
  <c r="J12"/>
  <c r="K12"/>
  <c r="H11"/>
  <c r="I11"/>
  <c r="J11"/>
  <c r="K11"/>
  <c r="C11"/>
  <c r="C11" i="8" s="1"/>
  <c r="D11" i="3"/>
  <c r="C12" i="8" s="1"/>
  <c r="E11" i="3"/>
  <c r="C14" i="8" s="1"/>
  <c r="F11" i="3"/>
  <c r="I10"/>
  <c r="J10"/>
  <c r="K10"/>
  <c r="I9"/>
  <c r="J9"/>
  <c r="K9"/>
  <c r="C12" i="2"/>
  <c r="D12"/>
  <c r="E12"/>
  <c r="F12"/>
  <c r="G12"/>
  <c r="H12"/>
  <c r="I12"/>
  <c r="J12"/>
  <c r="K12"/>
  <c r="L12"/>
  <c r="M12"/>
  <c r="N12"/>
  <c r="O12"/>
  <c r="P12"/>
  <c r="C13"/>
  <c r="D13"/>
  <c r="F13"/>
  <c r="G13"/>
  <c r="H13"/>
  <c r="I13"/>
  <c r="J13"/>
  <c r="K13"/>
  <c r="L13"/>
  <c r="M13"/>
  <c r="N13"/>
  <c r="O13"/>
  <c r="P13"/>
  <c r="D14"/>
  <c r="F14"/>
  <c r="G14"/>
  <c r="H14"/>
  <c r="I14"/>
  <c r="J14"/>
  <c r="O14"/>
  <c r="F15"/>
  <c r="G15"/>
  <c r="H15"/>
  <c r="I15"/>
  <c r="J15"/>
  <c r="F16"/>
  <c r="G16"/>
  <c r="H16"/>
  <c r="I16"/>
  <c r="J16"/>
  <c r="F17"/>
  <c r="G17"/>
  <c r="H17"/>
  <c r="I17"/>
  <c r="J17"/>
  <c r="D18"/>
  <c r="F18"/>
  <c r="G18"/>
  <c r="H18"/>
  <c r="I18"/>
  <c r="J18"/>
  <c r="L18"/>
  <c r="F23"/>
  <c r="G23"/>
  <c r="H23"/>
  <c r="I23"/>
  <c r="J23"/>
  <c r="N23"/>
  <c r="F24"/>
  <c r="G24"/>
  <c r="H24"/>
  <c r="I24"/>
  <c r="J24"/>
  <c r="F32"/>
  <c r="G32"/>
  <c r="H32"/>
  <c r="I32"/>
  <c r="J32"/>
  <c r="D33"/>
  <c r="F33"/>
  <c r="G33"/>
  <c r="H33"/>
  <c r="I33"/>
  <c r="J33"/>
  <c r="L33"/>
  <c r="N33"/>
  <c r="P33"/>
  <c r="F34"/>
  <c r="G34"/>
  <c r="H34"/>
  <c r="E15" i="24"/>
  <c r="E14"/>
  <c r="C16"/>
  <c r="N36" i="1"/>
  <c r="L34" i="39" l="1"/>
  <c r="C16" i="8"/>
  <c r="C14" i="27"/>
  <c r="C21" i="16"/>
  <c r="C14" i="15"/>
  <c r="D10" i="5" l="1"/>
  <c r="C9" i="9" l="1"/>
  <c r="C9" i="10"/>
  <c r="C8" i="11"/>
  <c r="C9"/>
  <c r="C11" i="12"/>
  <c r="C12"/>
  <c r="C9" i="14"/>
  <c r="C11"/>
  <c r="C13" i="17"/>
  <c r="I34" i="3"/>
  <c r="E14" i="26" s="1"/>
  <c r="J34" i="3"/>
  <c r="K34"/>
  <c r="H34"/>
  <c r="D34"/>
  <c r="E34"/>
  <c r="F34"/>
  <c r="C34"/>
  <c r="L9"/>
  <c r="L10"/>
  <c r="L12"/>
  <c r="L15"/>
  <c r="L16"/>
  <c r="L17"/>
  <c r="L18"/>
  <c r="L19"/>
  <c r="L20"/>
  <c r="L21"/>
  <c r="L22"/>
  <c r="L33"/>
  <c r="L8"/>
  <c r="G32"/>
  <c r="L32" s="1"/>
  <c r="C34" i="1"/>
  <c r="C28"/>
  <c r="D28"/>
  <c r="E28"/>
  <c r="F28"/>
  <c r="H28"/>
  <c r="I28"/>
  <c r="C29"/>
  <c r="D29"/>
  <c r="E29"/>
  <c r="F29"/>
  <c r="G29"/>
  <c r="H29"/>
  <c r="I29"/>
  <c r="C30"/>
  <c r="D30"/>
  <c r="E30"/>
  <c r="F30"/>
  <c r="H30"/>
  <c r="I30"/>
  <c r="C19"/>
  <c r="D19"/>
  <c r="E19"/>
  <c r="F19"/>
  <c r="H19"/>
  <c r="I19"/>
  <c r="C20"/>
  <c r="D20"/>
  <c r="E20"/>
  <c r="F20"/>
  <c r="H20"/>
  <c r="I20"/>
  <c r="C15"/>
  <c r="D15"/>
  <c r="E15"/>
  <c r="F15"/>
  <c r="H15"/>
  <c r="I15"/>
  <c r="C13"/>
  <c r="D13"/>
  <c r="E13"/>
  <c r="F13"/>
  <c r="H13"/>
  <c r="I13"/>
  <c r="C14"/>
  <c r="D14"/>
  <c r="E14"/>
  <c r="F14"/>
  <c r="H14"/>
  <c r="I14"/>
  <c r="C11"/>
  <c r="D11"/>
  <c r="E11"/>
  <c r="F11"/>
  <c r="H11"/>
  <c r="I11"/>
  <c r="C8"/>
  <c r="D8"/>
  <c r="E8"/>
  <c r="F8"/>
  <c r="H8"/>
  <c r="I8"/>
  <c r="J8"/>
  <c r="K8"/>
  <c r="L37"/>
  <c r="E21" i="24" s="1"/>
  <c r="M8" i="1"/>
  <c r="C9"/>
  <c r="D9"/>
  <c r="E9"/>
  <c r="F9"/>
  <c r="H9"/>
  <c r="I9"/>
  <c r="C10"/>
  <c r="D10"/>
  <c r="E10"/>
  <c r="F10"/>
  <c r="H10"/>
  <c r="I10"/>
  <c r="E32"/>
  <c r="E33"/>
  <c r="E31"/>
  <c r="E22"/>
  <c r="E23"/>
  <c r="E24"/>
  <c r="E25"/>
  <c r="E26"/>
  <c r="E27"/>
  <c r="E21"/>
  <c r="E17"/>
  <c r="E18"/>
  <c r="E16"/>
  <c r="E12"/>
  <c r="E7"/>
  <c r="B17" i="6"/>
  <c r="C24" i="25"/>
  <c r="C26" s="1"/>
  <c r="C23" i="24"/>
  <c r="B39" i="5"/>
  <c r="B25"/>
  <c r="B21"/>
  <c r="B26" s="1"/>
  <c r="C18" i="29"/>
  <c r="C17"/>
  <c r="C12"/>
  <c r="C8" i="14"/>
  <c r="C14" i="13"/>
  <c r="C15" i="17"/>
  <c r="C14"/>
  <c r="C12"/>
  <c r="C10" i="14"/>
  <c r="C16" i="13"/>
  <c r="C12"/>
  <c r="C8"/>
  <c r="C10" i="12"/>
  <c r="C11" i="11"/>
  <c r="C10"/>
  <c r="C11" i="10"/>
  <c r="C10"/>
  <c r="C8"/>
  <c r="C11" i="9"/>
  <c r="C10"/>
  <c r="C8"/>
  <c r="D37" i="1" l="1"/>
  <c r="E10" i="24" s="1"/>
  <c r="M37" i="1"/>
  <c r="E22" i="24" s="1"/>
  <c r="J37" i="1"/>
  <c r="E19" i="24" s="1"/>
  <c r="K37" i="1"/>
  <c r="E20" i="24" s="1"/>
  <c r="G37" i="1"/>
  <c r="C37"/>
  <c r="E9" i="24" s="1"/>
  <c r="I37" i="1"/>
  <c r="E18" i="24" s="1"/>
  <c r="E37" i="1"/>
  <c r="E11" i="24" s="1"/>
  <c r="F37" i="1"/>
  <c r="E11" i="26"/>
  <c r="E10"/>
  <c r="E12"/>
  <c r="E13"/>
  <c r="E15"/>
  <c r="E16"/>
  <c r="E19"/>
  <c r="C16" i="17"/>
  <c r="C24" i="24"/>
  <c r="C26" s="1"/>
  <c r="B28" i="5"/>
  <c r="B30" s="1"/>
  <c r="E23" i="24" l="1"/>
  <c r="E12"/>
  <c r="E13"/>
  <c r="E24" l="1"/>
  <c r="M17" i="6" l="1"/>
  <c r="L17"/>
  <c r="K17"/>
  <c r="J17"/>
  <c r="I17"/>
  <c r="H17"/>
  <c r="G17"/>
  <c r="E17"/>
  <c r="D17"/>
  <c r="D18" s="1"/>
  <c r="C17"/>
  <c r="F16"/>
  <c r="F17" s="1"/>
  <c r="L18"/>
  <c r="K18"/>
  <c r="C19" i="5" s="1"/>
  <c r="J18" i="6"/>
  <c r="I18"/>
  <c r="H18"/>
  <c r="D27" i="5" s="1"/>
  <c r="G18" i="6"/>
  <c r="E18"/>
  <c r="C27" i="5" s="1"/>
  <c r="C18" i="6"/>
  <c r="B18"/>
  <c r="F13"/>
  <c r="F12"/>
  <c r="F18" l="1"/>
  <c r="M18"/>
  <c r="D19" i="5" s="1"/>
  <c r="P37" i="2" l="1"/>
  <c r="E23" i="25" s="1"/>
  <c r="O37" i="2"/>
  <c r="E22" i="25" s="1"/>
  <c r="N37" i="2"/>
  <c r="E21" i="25" s="1"/>
  <c r="M37" i="2"/>
  <c r="E20" i="25" s="1"/>
  <c r="L37" i="2"/>
  <c r="E19" i="25" s="1"/>
  <c r="K37" i="2"/>
  <c r="E18" i="25" s="1"/>
  <c r="J37" i="2"/>
  <c r="E17" i="25" s="1"/>
  <c r="I37" i="2"/>
  <c r="E16" i="25" s="1"/>
  <c r="H37" i="2"/>
  <c r="E15" i="25" s="1"/>
  <c r="G37" i="2"/>
  <c r="E14" i="25" s="1"/>
  <c r="F37" i="2"/>
  <c r="E13" i="25" s="1"/>
  <c r="E37" i="2"/>
  <c r="E12" i="25" s="1"/>
  <c r="D37" i="2"/>
  <c r="E11" i="25" s="1"/>
  <c r="C37" i="2"/>
  <c r="E10" i="25" s="1"/>
  <c r="Q36" i="2"/>
  <c r="Q35"/>
  <c r="Q34"/>
  <c r="Q33"/>
  <c r="Q32"/>
  <c r="Q31"/>
  <c r="Q30"/>
  <c r="Q29"/>
  <c r="Q28"/>
  <c r="Q27"/>
  <c r="Q26"/>
  <c r="Q25"/>
  <c r="Q24"/>
  <c r="Q23"/>
  <c r="Q22"/>
  <c r="Q21"/>
  <c r="Q20"/>
  <c r="Q19"/>
  <c r="Q18"/>
  <c r="Q17"/>
  <c r="Q16"/>
  <c r="Q15"/>
  <c r="Q14"/>
  <c r="Q13"/>
  <c r="Q12"/>
  <c r="Q11"/>
  <c r="N35" i="1"/>
  <c r="H34"/>
  <c r="N34" s="1"/>
  <c r="H33"/>
  <c r="N33" s="1"/>
  <c r="H32"/>
  <c r="N32" s="1"/>
  <c r="H31"/>
  <c r="N31" s="1"/>
  <c r="N30"/>
  <c r="N29"/>
  <c r="N28"/>
  <c r="H27"/>
  <c r="N27" s="1"/>
  <c r="H26"/>
  <c r="N26" s="1"/>
  <c r="H25"/>
  <c r="N25" s="1"/>
  <c r="H24"/>
  <c r="N24" s="1"/>
  <c r="H23"/>
  <c r="N23" s="1"/>
  <c r="H22"/>
  <c r="N22" s="1"/>
  <c r="H21"/>
  <c r="N21" s="1"/>
  <c r="N20"/>
  <c r="N19"/>
  <c r="H18"/>
  <c r="N18" s="1"/>
  <c r="H17"/>
  <c r="N17" s="1"/>
  <c r="H16"/>
  <c r="N16" s="1"/>
  <c r="N15"/>
  <c r="N14"/>
  <c r="N13"/>
  <c r="H12"/>
  <c r="N11"/>
  <c r="N10"/>
  <c r="N9"/>
  <c r="N8"/>
  <c r="H7"/>
  <c r="N7" s="1"/>
  <c r="N12" l="1"/>
  <c r="E26" i="24" l="1"/>
  <c r="D11" i="31"/>
  <c r="E11"/>
  <c r="D16" i="37"/>
  <c r="C21" i="30"/>
  <c r="C16" i="37"/>
  <c r="C19" i="36" l="1"/>
  <c r="D19" l="1"/>
  <c r="G12" i="33"/>
  <c r="D16" i="34"/>
  <c r="G11" i="33" l="1"/>
  <c r="G13"/>
  <c r="C9" i="30"/>
  <c r="C16" i="34"/>
  <c r="C16" i="33" l="1"/>
  <c r="F16"/>
  <c r="C39" i="5" l="1"/>
  <c r="D39"/>
  <c r="D24" i="24" l="1"/>
  <c r="D26" i="25" l="1"/>
  <c r="D26" i="24" l="1"/>
  <c r="C25" i="5" l="1"/>
  <c r="C21"/>
  <c r="C26" l="1"/>
  <c r="C28" s="1"/>
  <c r="C30" s="1"/>
  <c r="G8" i="3" l="1"/>
  <c r="G9"/>
  <c r="G10"/>
  <c r="G11"/>
  <c r="G12"/>
  <c r="G13"/>
  <c r="L13" s="1"/>
  <c r="G14"/>
  <c r="L14" s="1"/>
  <c r="G15"/>
  <c r="G16"/>
  <c r="G17"/>
  <c r="G18"/>
  <c r="G19"/>
  <c r="G20"/>
  <c r="G21"/>
  <c r="G22"/>
  <c r="G23"/>
  <c r="G24"/>
  <c r="G25"/>
  <c r="G26"/>
  <c r="G27"/>
  <c r="G28"/>
  <c r="G29"/>
  <c r="G30"/>
  <c r="G31"/>
  <c r="G33"/>
  <c r="L29" l="1"/>
  <c r="L30"/>
  <c r="L31"/>
  <c r="L11"/>
  <c r="L28"/>
  <c r="L27"/>
  <c r="L25"/>
  <c r="L26"/>
  <c r="L24"/>
  <c r="L23"/>
  <c r="C19" i="29"/>
  <c r="G34" i="3"/>
  <c r="L34" l="1"/>
  <c r="D16" i="5" s="1"/>
  <c r="G16" i="33"/>
  <c r="E16"/>
  <c r="D21" i="5" l="1"/>
  <c r="C17" i="9"/>
  <c r="C13" i="12"/>
  <c r="C13" i="10"/>
  <c r="C12" i="14"/>
  <c r="C18" i="13"/>
  <c r="C12" i="11"/>
  <c r="D25" i="5" l="1"/>
  <c r="D26" s="1"/>
  <c r="D28" s="1"/>
  <c r="D30" s="1"/>
  <c r="D18" i="26" l="1"/>
  <c r="D20" s="1"/>
  <c r="F9" i="31" l="1"/>
  <c r="F8" l="1"/>
  <c r="F10" l="1"/>
  <c r="B31" i="3" l="1"/>
  <c r="E18" i="26" l="1"/>
  <c r="E20" s="1"/>
  <c r="C18"/>
</calcChain>
</file>

<file path=xl/sharedStrings.xml><?xml version="1.0" encoding="utf-8"?>
<sst xmlns="http://schemas.openxmlformats.org/spreadsheetml/2006/main" count="756" uniqueCount="446">
  <si>
    <t>Sl. No</t>
  </si>
  <si>
    <t>Name of Circles/Offices</t>
  </si>
  <si>
    <t>Pay</t>
  </si>
  <si>
    <t>CP /             WC</t>
  </si>
  <si>
    <t>DA</t>
  </si>
  <si>
    <t>OA</t>
  </si>
  <si>
    <t>OT        etc.</t>
  </si>
  <si>
    <t>Total</t>
  </si>
  <si>
    <t>Med.Exp</t>
  </si>
  <si>
    <t>Sitting Fees</t>
  </si>
  <si>
    <t>Staff Wel.Exp</t>
  </si>
  <si>
    <t>Unif. &amp; Livs</t>
  </si>
  <si>
    <t>CE T&amp;T</t>
  </si>
  <si>
    <t>ACE T&amp;T Shillong</t>
  </si>
  <si>
    <t>SE T&amp;T Shillong</t>
  </si>
  <si>
    <t>EE T&amp;T Shillong</t>
  </si>
  <si>
    <t>EE T&amp;T Tura</t>
  </si>
  <si>
    <t>EE T&amp;T Umiam</t>
  </si>
  <si>
    <t>EE Sys. Protection Umiam</t>
  </si>
  <si>
    <t>EE T&amp;T Byrnihat</t>
  </si>
  <si>
    <t>EE Killing 132KV Byrnihat</t>
  </si>
  <si>
    <t xml:space="preserve"> Total</t>
  </si>
  <si>
    <t>MEGHALAYA POWER TRANSMISSION CORPORATION LIMITED</t>
  </si>
  <si>
    <r>
      <t xml:space="preserve">       </t>
    </r>
    <r>
      <rPr>
        <b/>
        <sz val="9"/>
        <rFont val="Arial"/>
        <family val="2"/>
      </rPr>
      <t xml:space="preserve">( </t>
    </r>
    <r>
      <rPr>
        <b/>
        <sz val="9"/>
        <rFont val="Rupee"/>
      </rPr>
      <t>`</t>
    </r>
    <r>
      <rPr>
        <b/>
        <sz val="9"/>
        <rFont val="Rupee Foradian"/>
        <family val="2"/>
      </rPr>
      <t xml:space="preserve"> </t>
    </r>
    <r>
      <rPr>
        <b/>
        <sz val="9"/>
        <rFont val="Arial"/>
        <family val="2"/>
      </rPr>
      <t>in lakhs)</t>
    </r>
  </si>
  <si>
    <t xml:space="preserve">  EMPLOYEE COST</t>
  </si>
  <si>
    <t>Sl.No</t>
  </si>
  <si>
    <t>Hono-rarium</t>
  </si>
  <si>
    <t>Postage, Telephone P&amp;S &amp; Pds</t>
  </si>
  <si>
    <t>TA Officers   &amp; Staff</t>
  </si>
  <si>
    <t>Vehicle Running Expenses</t>
  </si>
  <si>
    <t>Advt</t>
  </si>
  <si>
    <t>Misc Charges</t>
  </si>
  <si>
    <t>Legal/ Audit Fees</t>
  </si>
  <si>
    <t>B.chg/S.Duty Guarantee &amp; Regn Fees</t>
  </si>
  <si>
    <t>Enter-tainment</t>
  </si>
  <si>
    <t>Conslt. Fees incl  survey/tariff petition fees</t>
  </si>
  <si>
    <t>Training Fees</t>
  </si>
  <si>
    <r>
      <t>(</t>
    </r>
    <r>
      <rPr>
        <b/>
        <sz val="10"/>
        <rFont val="Rupee"/>
      </rPr>
      <t>`</t>
    </r>
    <r>
      <rPr>
        <b/>
        <sz val="10"/>
        <rFont val="Rupee Foradian"/>
        <family val="2"/>
      </rPr>
      <t xml:space="preserve"> </t>
    </r>
    <r>
      <rPr>
        <b/>
        <sz val="10"/>
        <rFont val="Arial"/>
        <family val="2"/>
      </rPr>
      <t>in Lakhs)</t>
    </r>
  </si>
  <si>
    <t>Particulars</t>
  </si>
  <si>
    <t>ANNEXURE - C</t>
  </si>
  <si>
    <t>Sl. No.</t>
  </si>
  <si>
    <t>Name of Division</t>
  </si>
  <si>
    <t>Plant &amp; Machinery</t>
  </si>
  <si>
    <t>Buildings</t>
  </si>
  <si>
    <t>Civil Works/ Land Compensation</t>
  </si>
  <si>
    <t>Lines &amp; Cable Network</t>
  </si>
  <si>
    <t>TOTAL</t>
  </si>
  <si>
    <t>Vehicle</t>
  </si>
  <si>
    <t>Furniture &amp; Fixtures</t>
  </si>
  <si>
    <t>Office Equip-ment</t>
  </si>
  <si>
    <t>Energy Audit</t>
  </si>
  <si>
    <t>GRAND TOTAL</t>
  </si>
  <si>
    <t>Director Transmission</t>
  </si>
  <si>
    <r>
      <t>(</t>
    </r>
    <r>
      <rPr>
        <b/>
        <sz val="11"/>
        <rFont val="Rupee"/>
      </rPr>
      <t>`</t>
    </r>
    <r>
      <rPr>
        <b/>
        <sz val="11"/>
        <rFont val="Rupee Foradian"/>
        <family val="2"/>
      </rPr>
      <t xml:space="preserve"> </t>
    </r>
    <r>
      <rPr>
        <b/>
        <sz val="11"/>
        <rFont val="Arial"/>
        <family val="2"/>
      </rPr>
      <t>in Lakhs)</t>
    </r>
  </si>
  <si>
    <r>
      <rPr>
        <b/>
        <sz val="10"/>
        <rFont val="Rupee"/>
      </rPr>
      <t xml:space="preserve">(` </t>
    </r>
    <r>
      <rPr>
        <b/>
        <sz val="10"/>
        <rFont val="Arial"/>
        <family val="2"/>
      </rPr>
      <t>in lakhs)</t>
    </r>
  </si>
  <si>
    <t>PARTICULARS</t>
  </si>
  <si>
    <t>i )  Within the State</t>
  </si>
  <si>
    <t>B. EXPENDITURE</t>
  </si>
  <si>
    <t>i) Employee cost</t>
  </si>
  <si>
    <t>ii) Administrative &amp; General Expenses</t>
  </si>
  <si>
    <t>v) Depreciation</t>
  </si>
  <si>
    <t>Total  B (i) to (vii)</t>
  </si>
  <si>
    <t>C. LESS</t>
  </si>
  <si>
    <t>i) Expenses Capitalised</t>
  </si>
  <si>
    <t>ii) Interest Capitalised</t>
  </si>
  <si>
    <t>Total “C”  (i) to (ii)</t>
  </si>
  <si>
    <t>D. NET REVENUE EXPENDITURE  ( B – C )</t>
  </si>
  <si>
    <t>E. REPAYMENT OF INSTITUTIONAL CREDITORS</t>
  </si>
  <si>
    <t>F. SURPLUS / DEFICIT [(A – D) – E]</t>
  </si>
  <si>
    <t>G. NON – PLAN LOAN FROM STATE GOVERNMENT</t>
  </si>
  <si>
    <t>H. NET SURPLUS / DEFICIT</t>
  </si>
  <si>
    <t>Director Finance</t>
  </si>
  <si>
    <t>Director HRDC, Umiam</t>
  </si>
  <si>
    <t>Chief Security Officer</t>
  </si>
  <si>
    <t>ACE Commercial</t>
  </si>
  <si>
    <t>ACE Planning &amp; Design</t>
  </si>
  <si>
    <t>ACE (MM)</t>
  </si>
  <si>
    <t>SE (RA &amp; FD)</t>
  </si>
  <si>
    <t>SE (Commercial) Shillong</t>
  </si>
  <si>
    <t>EE (MIS)</t>
  </si>
  <si>
    <t>EE (M &amp; M) Stores Shillong</t>
  </si>
  <si>
    <t>SE SLDC</t>
  </si>
  <si>
    <t>EE SLDC</t>
  </si>
  <si>
    <t>Pension</t>
  </si>
  <si>
    <t>CPS</t>
  </si>
  <si>
    <t>EE Market Operation</t>
  </si>
  <si>
    <t>LTC</t>
  </si>
  <si>
    <t>Rent, Rate, Taxes &amp; Ins on F.As</t>
  </si>
  <si>
    <t>Compe-nsation/Franc Comm</t>
  </si>
  <si>
    <t xml:space="preserve">POSITION OF LOAN LIABILITIES                                                                                         </t>
  </si>
  <si>
    <r>
      <t>(</t>
    </r>
    <r>
      <rPr>
        <b/>
        <sz val="10"/>
        <rFont val="Rupee"/>
      </rPr>
      <t>`</t>
    </r>
    <r>
      <rPr>
        <b/>
        <sz val="10"/>
        <rFont val="Arial"/>
        <family val="2"/>
      </rPr>
      <t>in lakhs)</t>
    </r>
  </si>
  <si>
    <t>REPAYMENT</t>
  </si>
  <si>
    <t>INTEREST</t>
  </si>
  <si>
    <t>Type of Loan</t>
  </si>
  <si>
    <t>Loan recd during the year</t>
  </si>
  <si>
    <t>Repmnt due during the year</t>
  </si>
  <si>
    <t>Int paid/ adjusted during the year</t>
  </si>
  <si>
    <t>6(2+3)-5</t>
  </si>
  <si>
    <t>12(9+10)-11</t>
  </si>
  <si>
    <t>Repmnt made during the year</t>
  </si>
  <si>
    <t xml:space="preserve">Total </t>
  </si>
  <si>
    <t>ANNEXURE - C - 17</t>
  </si>
  <si>
    <t>DIRECTOR HRDC, UMIAM</t>
  </si>
  <si>
    <t>P A R T I C U L A R S</t>
  </si>
  <si>
    <t>BUDGET ESTIMATE</t>
  </si>
  <si>
    <t>1.</t>
  </si>
  <si>
    <t>2.</t>
  </si>
  <si>
    <t>3.</t>
  </si>
  <si>
    <t>ANNEXURE - C - 4</t>
  </si>
  <si>
    <r>
      <t>(</t>
    </r>
    <r>
      <rPr>
        <b/>
        <sz val="12"/>
        <rFont val="Rupee"/>
      </rPr>
      <t>`</t>
    </r>
    <r>
      <rPr>
        <b/>
        <sz val="12"/>
        <rFont val="Rupee Foradian"/>
        <family val="2"/>
      </rPr>
      <t xml:space="preserve"> in lakhs)</t>
    </r>
  </si>
  <si>
    <t xml:space="preserve">EXECUTIVE ENGINEER, TRANSMISSION &amp; TRANSFORMATION DIVISION, SHILLONG </t>
  </si>
  <si>
    <t>4.</t>
  </si>
  <si>
    <t>TOTAL :-</t>
  </si>
  <si>
    <t>ANNEXURE - C - 16</t>
  </si>
  <si>
    <r>
      <rPr>
        <b/>
        <sz val="12"/>
        <rFont val="Rupee Foradian Standard"/>
        <family val="2"/>
      </rPr>
      <t>(</t>
    </r>
    <r>
      <rPr>
        <b/>
        <sz val="12"/>
        <rFont val="Rupee"/>
      </rPr>
      <t xml:space="preserve">` </t>
    </r>
    <r>
      <rPr>
        <b/>
        <sz val="12"/>
        <rFont val="Arial"/>
        <family val="2"/>
      </rPr>
      <t>in Lakhs )</t>
    </r>
  </si>
  <si>
    <t>EXECUTIVE ENGINEER, TRANSMISSION &amp; TRANSFORMATION DIVISION, TURA</t>
  </si>
  <si>
    <t>EXECUTIVE ENGINEER, TRANSMISSION &amp; TRANSFORMATION DIVISION, UMIAM</t>
  </si>
  <si>
    <t>ANNEXURE - C - 18</t>
  </si>
  <si>
    <t>EXECUTIVE ENGINEER, SYSTEM PROTECTION, UMIAM</t>
  </si>
  <si>
    <t>ANNEXURE - C - 19</t>
  </si>
  <si>
    <t>St.Govt. Loan</t>
  </si>
  <si>
    <t>NLCPR</t>
  </si>
  <si>
    <t>EXECUTIVE ENGINEER, TRANSMISSION &amp; TRANSFORMATION DIVISION, BYRNIHAT</t>
  </si>
  <si>
    <t>ANNEXURE - C- 20</t>
  </si>
  <si>
    <t>EXECUTIVE ENGINEER ( MIS ), SHILLONG</t>
  </si>
  <si>
    <t>ANNEXURE - C - 22</t>
  </si>
  <si>
    <t>EXECUTIVE ENGINEER (MATERIAL MANAGEMENT) STORES, SHILLONG</t>
  </si>
  <si>
    <t>ANNEXURE - C - 23</t>
  </si>
  <si>
    <t>ANNEXURE - C - 24</t>
  </si>
  <si>
    <t>ANNEXURE - C - 25</t>
  </si>
  <si>
    <t>Sl.No.</t>
  </si>
  <si>
    <t>RECEIPTS</t>
  </si>
  <si>
    <t>Construction of 132kV S/C Line from New Umtru to EPIP II and from New Umtru HEP to Old Umtru HEP.</t>
  </si>
  <si>
    <t xml:space="preserve">Sl.
</t>
  </si>
  <si>
    <t>Outlay</t>
  </si>
  <si>
    <t>Anti. Expenditure</t>
  </si>
  <si>
    <t>SPECIAL PLAN ASSISTANCE (SPA) :</t>
  </si>
  <si>
    <t>Sl 
No</t>
  </si>
  <si>
    <t>Name of the Sectors/ Schemes Sub headwise</t>
  </si>
  <si>
    <t>Expenditure incurred during</t>
  </si>
  <si>
    <t>Remarks</t>
  </si>
  <si>
    <t>B</t>
  </si>
  <si>
    <t>Proforma II</t>
  </si>
  <si>
    <t>Unit</t>
  </si>
  <si>
    <t>Achievement during the</t>
  </si>
  <si>
    <t xml:space="preserve">Cumulative achievements during the 1st three quarters </t>
  </si>
  <si>
    <t>Sub Total</t>
  </si>
  <si>
    <t>EMPLOYEE COST</t>
  </si>
  <si>
    <r>
      <rPr>
        <b/>
        <sz val="12"/>
        <rFont val="Rupee Foradian Standard"/>
        <family val="2"/>
      </rPr>
      <t>(</t>
    </r>
    <r>
      <rPr>
        <b/>
        <sz val="12"/>
        <rFont val="Rupee"/>
      </rPr>
      <t>`</t>
    </r>
    <r>
      <rPr>
        <b/>
        <sz val="12"/>
        <rFont val="Rupee Foradian"/>
        <family val="2"/>
      </rPr>
      <t xml:space="preserve"> </t>
    </r>
    <r>
      <rPr>
        <b/>
        <sz val="12"/>
        <rFont val="Arial"/>
        <family val="2"/>
      </rPr>
      <t>in lakhs)</t>
    </r>
  </si>
  <si>
    <t>3</t>
  </si>
  <si>
    <t>Casual Pay/Work Charge</t>
  </si>
  <si>
    <t>Dearness Allowance</t>
  </si>
  <si>
    <t>Other Allowances</t>
  </si>
  <si>
    <t>O/T, Shift &amp; Compensatory Wages etc.</t>
  </si>
  <si>
    <t>Arrear Pay inclusive Pension Arrear</t>
  </si>
  <si>
    <t>A</t>
  </si>
  <si>
    <t xml:space="preserve">“A” Sub –total </t>
  </si>
  <si>
    <t>Bonus</t>
  </si>
  <si>
    <t>Medical re-imbursement</t>
  </si>
  <si>
    <t>Staff Welfare Expenses</t>
  </si>
  <si>
    <t>Uniforms &amp; Liveries</t>
  </si>
  <si>
    <t>“B” Sub –total (8+9+10+11+12)</t>
  </si>
  <si>
    <t>Total (“A” + “B”)</t>
  </si>
  <si>
    <t>Less Amount Capitalised</t>
  </si>
  <si>
    <t>Grand – Total</t>
  </si>
  <si>
    <t xml:space="preserve">Leave Travel Concession </t>
  </si>
  <si>
    <t>ADMINISTRATIVE &amp; GENERAL EXPENSES</t>
  </si>
  <si>
    <t>Honorarium</t>
  </si>
  <si>
    <t>Rents,rates,Insurance including insurance on Fixed Assets</t>
  </si>
  <si>
    <t>Deployment of Home Guards</t>
  </si>
  <si>
    <t>Postage,Telegrams,Telephones,Books &amp; Periodicals, Printing &amp; Stationeries etc.</t>
  </si>
  <si>
    <t>TA of Officers &amp; Staff</t>
  </si>
  <si>
    <t>Advertisements</t>
  </si>
  <si>
    <t>Electricity Charges &amp; Misc.Expenses</t>
  </si>
  <si>
    <t>Legal Charges &amp; Audit Fees</t>
  </si>
  <si>
    <t>Bank Charges, Stamp Duty, Guarantee &amp; Registration Fees</t>
  </si>
  <si>
    <t>Entertainment</t>
  </si>
  <si>
    <t>Consultancy Fees including Survey/Tariff Petition Fees</t>
  </si>
  <si>
    <t>Compensation</t>
  </si>
  <si>
    <t>Sub  Total</t>
  </si>
  <si>
    <t>Repair &amp; Maintenance to Plants &amp; Machineries</t>
  </si>
  <si>
    <t>Repair &amp; Maintenance to Buildings</t>
  </si>
  <si>
    <t>Repair &amp; Maintenance to Civil works/ Land Compensation</t>
  </si>
  <si>
    <t>Repair &amp; Maintenance to Lines &amp; Cable Network</t>
  </si>
  <si>
    <t>Repair &amp; Maintenance to Vehicles</t>
  </si>
  <si>
    <t>Repair &amp; Maintenance to Furniture &amp; Fixtures</t>
  </si>
  <si>
    <t>Repair &amp; Maintenance to Office Equipments</t>
  </si>
  <si>
    <t>EXECUTIVE ENGINEER ( MTI ), SHILLONG</t>
  </si>
  <si>
    <t>T A B L E     O F    C O N T E N T S</t>
  </si>
  <si>
    <t>C O N T E N T S</t>
  </si>
  <si>
    <t>PAGE NO.</t>
  </si>
  <si>
    <t>PLAN    BUDGET</t>
  </si>
  <si>
    <r>
      <t xml:space="preserve">        (</t>
    </r>
    <r>
      <rPr>
        <b/>
        <i/>
        <sz val="11.5"/>
        <rFont val="Rupee"/>
      </rPr>
      <t xml:space="preserve">` </t>
    </r>
    <r>
      <rPr>
        <b/>
        <i/>
        <sz val="11.5"/>
        <rFont val="Times New Roman"/>
        <family val="1"/>
      </rPr>
      <t>in lakhs)</t>
    </r>
  </si>
  <si>
    <t xml:space="preserve">MEGHALAYA POWER TRANSMISSION CORPORATION LIMITED </t>
  </si>
  <si>
    <t xml:space="preserve">Transmission  Schemes   </t>
  </si>
  <si>
    <t>`</t>
  </si>
  <si>
    <t>The Plan Schemes are to be financed from the following sources:</t>
  </si>
  <si>
    <t>Name of the Scheme/ Project</t>
  </si>
  <si>
    <t>Name of Schemes/Project</t>
  </si>
  <si>
    <t>Sl No.</t>
  </si>
  <si>
    <t>Construction of 132 KV/33 KV, 2x20 MVA Sub-Station at Mendipathar</t>
  </si>
  <si>
    <t>Construction of  the 132 KV/33KV, 2 x 20 MVA Sub Station at Mendipathar (Phase II)</t>
  </si>
  <si>
    <t>Sl No</t>
  </si>
  <si>
    <t>Name of Divisions</t>
  </si>
  <si>
    <t>Employee Cost</t>
  </si>
  <si>
    <t>Cost of Materials</t>
  </si>
  <si>
    <t>Contracted works etc.</t>
  </si>
  <si>
    <t>SCHEME: TRANSMISSION</t>
  </si>
  <si>
    <t>Transmission &amp; Transformation Division Shillong</t>
  </si>
  <si>
    <t>Transmission &amp; Transformation Division Tura</t>
  </si>
  <si>
    <t>Transmission &amp; Transformation Division Byrnihat</t>
  </si>
  <si>
    <r>
      <rPr>
        <b/>
        <sz val="11"/>
        <rFont val="Rupee"/>
      </rPr>
      <t>(`</t>
    </r>
    <r>
      <rPr>
        <b/>
        <sz val="11"/>
        <rFont val="Rupee Foradian"/>
        <family val="2"/>
      </rPr>
      <t xml:space="preserve"> </t>
    </r>
    <r>
      <rPr>
        <b/>
        <sz val="11"/>
        <rFont val="Arial"/>
        <family val="2"/>
      </rPr>
      <t>in Lakhs)</t>
    </r>
  </si>
  <si>
    <r>
      <t>(</t>
    </r>
    <r>
      <rPr>
        <b/>
        <sz val="11"/>
        <rFont val="Rupee"/>
      </rPr>
      <t>`</t>
    </r>
    <r>
      <rPr>
        <b/>
        <sz val="11"/>
        <rFont val="Arial"/>
        <family val="2"/>
      </rPr>
      <t>in lakhs)</t>
    </r>
  </si>
  <si>
    <t>OTHER INCOME</t>
  </si>
  <si>
    <t>ANNEXURE - D</t>
  </si>
  <si>
    <t>CAPITAL EXPENDITURE</t>
  </si>
  <si>
    <t>Sl.
No.</t>
  </si>
  <si>
    <t>Name of the Division</t>
  </si>
  <si>
    <t>NEC</t>
  </si>
  <si>
    <t>SPA</t>
  </si>
  <si>
    <t>E.E. (T&amp;T), SHILLONG</t>
  </si>
  <si>
    <t>E.E. (T&amp;T), TURA</t>
  </si>
  <si>
    <t>E.E. (T&amp;T), BYRNIHAT</t>
  </si>
  <si>
    <t>ANNEXURE - D - 01</t>
  </si>
  <si>
    <t>ANNEXURE - D - 02</t>
  </si>
  <si>
    <t xml:space="preserve"> </t>
  </si>
  <si>
    <t>ANNEXURE - D - 03</t>
  </si>
  <si>
    <t>Installation of 220/132kV, 1 x 100 MVA Auto Transformer at Agia S/S for Meghalaya</t>
  </si>
  <si>
    <t>ANNEXURE - D - 05</t>
  </si>
  <si>
    <t>4 – 5</t>
  </si>
  <si>
    <t>6– 7</t>
  </si>
  <si>
    <t>8– 9</t>
  </si>
  <si>
    <t>A. GROSS REVENUE INCOME - TRANSMISSION CHARGES</t>
  </si>
  <si>
    <t>iv) SLDC Charges</t>
  </si>
  <si>
    <r>
      <t>(</t>
    </r>
    <r>
      <rPr>
        <b/>
        <sz val="12"/>
        <rFont val="Rupee"/>
      </rPr>
      <t xml:space="preserve">` </t>
    </r>
    <r>
      <rPr>
        <b/>
        <sz val="12"/>
        <rFont val="Arial"/>
        <family val="2"/>
      </rPr>
      <t>in Lakhs)</t>
    </r>
  </si>
  <si>
    <t>Total “ A” (i) to (ii)</t>
  </si>
  <si>
    <t>4</t>
  </si>
  <si>
    <t>5</t>
  </si>
  <si>
    <t>8(3+4+5+6+7)</t>
  </si>
  <si>
    <t>EE (MTI)</t>
  </si>
  <si>
    <t>MEGHALAYA POWER TRANSMISSSION CORPORATION</t>
  </si>
  <si>
    <t>Sl  No.</t>
  </si>
  <si>
    <t>EE Killing 220/132KV Byrnihat</t>
  </si>
  <si>
    <t xml:space="preserve">                                                                                                                                                                                       </t>
  </si>
  <si>
    <t>EXECUTIVE ENGINEER, STATE LOAD DESPATCH CENTRE, SHILLONG</t>
  </si>
  <si>
    <r>
      <t>(</t>
    </r>
    <r>
      <rPr>
        <b/>
        <sz val="12"/>
        <rFont val="rupi foradian"/>
        <family val="2"/>
      </rPr>
      <t>N</t>
    </r>
    <r>
      <rPr>
        <b/>
        <i/>
        <sz val="12"/>
        <rFont val="Times New Roman"/>
        <family val="1"/>
      </rPr>
      <t xml:space="preserve"> in lakhs)</t>
    </r>
  </si>
  <si>
    <t>On-going</t>
  </si>
  <si>
    <t>a</t>
  </si>
  <si>
    <t xml:space="preserve">Approved Sectoral Outlay </t>
  </si>
  <si>
    <t>iii ) Other income</t>
  </si>
  <si>
    <t>ANNEXURE - C- 21</t>
  </si>
  <si>
    <t>Deploy-ment of Home Guard</t>
  </si>
  <si>
    <t>16-27</t>
  </si>
  <si>
    <t>ii)  SLDC charges (a) MePGCL</t>
  </si>
  <si>
    <t xml:space="preserve">                            (b) MePTCL</t>
  </si>
  <si>
    <t>EE MTI</t>
  </si>
  <si>
    <t>Director Corporate Affairs HR &amp; Adm</t>
  </si>
  <si>
    <t>DCA, HR &amp; Adm</t>
  </si>
  <si>
    <t>CKM/MVA</t>
  </si>
  <si>
    <t>EXECUTIVE ENGINEER, SYSTEM PROTECTION DIVISION, UMIAM</t>
  </si>
  <si>
    <t>Replacing the meters &amp; the metering system at interface/ boundary with the Generators and Distributors along with establishment of a Central Data Centre at NEHU substation  (Phase II)</t>
  </si>
  <si>
    <t>2016 – 2017 (BE)</t>
  </si>
  <si>
    <t>2016-2017 (BE)</t>
  </si>
  <si>
    <t>SE T&amp;T Tura</t>
  </si>
  <si>
    <t>O/S Interest upto 31.03.16</t>
  </si>
  <si>
    <t>Interest due during 2016-17</t>
  </si>
  <si>
    <t>REC MT Loan (50 Cr)</t>
  </si>
  <si>
    <t>REC Ltd. (Byrnihat GIS S/S)</t>
  </si>
  <si>
    <t>S.Total  “A”</t>
  </si>
  <si>
    <t>S.Total “B”</t>
  </si>
  <si>
    <t>Total “A” + “B”</t>
  </si>
  <si>
    <t>2016-17 (BE)</t>
  </si>
  <si>
    <t>2016 - 17 (BE)</t>
  </si>
  <si>
    <t>Construction of 132 kV D/C Line from Rongkhon to Ampati along with 132/33 kV, 2 x 20 MVA Sub-station at Ampati.</t>
  </si>
  <si>
    <r>
      <rPr>
        <b/>
        <sz val="12"/>
        <rFont val="Rupee Foradian"/>
        <family val="2"/>
      </rPr>
      <t>(</t>
    </r>
    <r>
      <rPr>
        <b/>
        <sz val="12"/>
        <rFont val="Rupee"/>
      </rPr>
      <t>`</t>
    </r>
    <r>
      <rPr>
        <b/>
        <sz val="12"/>
        <rFont val="Rupee Foradian Standard"/>
        <family val="2"/>
      </rPr>
      <t>in lakhs)</t>
    </r>
  </si>
  <si>
    <t xml:space="preserve">STATE PLAN </t>
  </si>
  <si>
    <t>Augmentation of 132/33 kv Mawlai substation from 3 x 20MVA to 3 x 50 MVA along with re-engineering of 132kv Bus Bar.</t>
  </si>
  <si>
    <t>Construction of 132/33kV, 2 x 20 MVA substation at Nongpoh, Ri Bhoi district along with construction of LILO of both the circuits of 132kV Stage-III - Umtru D/C line on multi circuit towers at Nongpoh substation.</t>
  </si>
  <si>
    <r>
      <rPr>
        <b/>
        <sz val="10"/>
        <rFont val="Rupee Foradian Standard"/>
        <family val="2"/>
      </rPr>
      <t>(</t>
    </r>
    <r>
      <rPr>
        <b/>
        <sz val="10"/>
        <rFont val="Rupee"/>
      </rPr>
      <t xml:space="preserve">` </t>
    </r>
    <r>
      <rPr>
        <b/>
        <sz val="10"/>
        <rFont val="Arial"/>
        <family val="2"/>
      </rPr>
      <t>in Lakhs )</t>
    </r>
  </si>
  <si>
    <r>
      <rPr>
        <b/>
        <sz val="11"/>
        <rFont val="Rupee Foradian Standard"/>
        <family val="2"/>
      </rPr>
      <t>(</t>
    </r>
    <r>
      <rPr>
        <b/>
        <sz val="11"/>
        <rFont val="Rupee"/>
      </rPr>
      <t xml:space="preserve">` </t>
    </r>
    <r>
      <rPr>
        <b/>
        <sz val="11"/>
        <rFont val="Arial"/>
        <family val="2"/>
      </rPr>
      <t>in Lakhs )</t>
    </r>
  </si>
  <si>
    <t>POWER PROJECTS UNDER NLCPR  &amp; NEC SCHEMES 2017-18</t>
  </si>
  <si>
    <t>REVENUE RECEIPTS &amp; EXPENDITURES &amp; BUDGET ESTIMATES 2017-18 FOR OTHER INCOME</t>
  </si>
  <si>
    <t>BUDGET ESTIMATES 2017-18 FOR EMPLOYEE COST</t>
  </si>
  <si>
    <t>BUDGET ESTIMATES 2017-18 FOR POSITION OF LOAN LIABILITIES</t>
  </si>
  <si>
    <t>BUDGET ESTIMATES 2017-18 FOR CAPITAL RECEIPTS &amp; EXPENDITURE</t>
  </si>
  <si>
    <t>BUDGET ESTIMATES 2017-18 FOR OUTLAY / EXPENDITURE SCHEME-WISE</t>
  </si>
  <si>
    <t>BUDGET ESTIMATES 2017-18 FOR PLAN SCHEMES DIVISION-WISE</t>
  </si>
  <si>
    <t>STATE PLAN QUARTERWISE OUTLAY AND EXPENDITURE IN RESPECT OF ANNUAL PLAN 2016-17</t>
  </si>
  <si>
    <t>SCHEMEWISE PHYSICAL TARGETS AND ACHIEVEMENTS FOR THE ANNUAL PLAN 2016-17</t>
  </si>
  <si>
    <t>BUDGET ESTIMATES  2017-18 (NON-PLAN) O &amp; M EXPENDITURE – ANNEXURE C-4 -C-25</t>
  </si>
  <si>
    <t xml:space="preserve">        A brief summary of the Budget Estimates for 2017 – 2018 is given below :-</t>
  </si>
  <si>
    <t>Capital Budget 2017-2018:</t>
  </si>
  <si>
    <t xml:space="preserve"> NLCPR FUNDED PROJECTS FOR THE ANNUAL PLAN 2017-18</t>
  </si>
  <si>
    <t>NEC SCHEMES 2017-18</t>
  </si>
  <si>
    <t>Tentative Outlay 2017-18</t>
  </si>
  <si>
    <t>BUDGET ESTIMATES 2017-2018 (NON-PLAN)</t>
  </si>
  <si>
    <t>2016-2017 (RE)</t>
  </si>
  <si>
    <t>2017-2018 (BE)</t>
  </si>
  <si>
    <t>2016-17 (RE)</t>
  </si>
  <si>
    <t>2017-18 (BE)</t>
  </si>
  <si>
    <t xml:space="preserve">BUBGET ESTIMATES 2017-2018 (NON PLAN)     </t>
  </si>
  <si>
    <t xml:space="preserve">BUDGET ESTIMATES 2017-2018  (NON PLAN)        </t>
  </si>
  <si>
    <t>2017– 2018 (BE)</t>
  </si>
  <si>
    <t>2016 – 2017 (RE)</t>
  </si>
  <si>
    <t xml:space="preserve">BUDGET ESTIMATES 2017-2018 (NON-PLAN) </t>
  </si>
  <si>
    <t xml:space="preserve">BUDGET ESTIMATES 2017-2018 (NON PLAN)                                                      </t>
  </si>
  <si>
    <t>2016– 2017 (RE)</t>
  </si>
  <si>
    <t>2017 – 2018 (BE)</t>
  </si>
  <si>
    <t>Vehicle Running Expenses (POL)</t>
  </si>
  <si>
    <t xml:space="preserve">BUDGET ESTIMATES 2017-2018 (NON - PLAN)                                                   </t>
  </si>
  <si>
    <t>BUDGET ESTIMATE - 2017 - 2018 (NON - PLAN)</t>
  </si>
  <si>
    <t>OUTSTANDING 31.03.2017 AND DUE DURING 2017-2018</t>
  </si>
  <si>
    <t>O/B Loan as on 01.04.16</t>
  </si>
  <si>
    <t>C/B Loan as on 31.03.17</t>
  </si>
  <si>
    <t xml:space="preserve">Loans during 2017-2018 </t>
  </si>
  <si>
    <r>
      <t>Repmnt</t>
    </r>
    <r>
      <rPr>
        <b/>
        <sz val="10"/>
        <color rgb="FF000000"/>
        <rFont val="Times New Roman"/>
        <family val="1"/>
      </rPr>
      <t xml:space="preserve"> due during 2017-18</t>
    </r>
  </si>
  <si>
    <t>O/S Interest upto 31.03.17</t>
  </si>
  <si>
    <t>Interest due during 2017-18</t>
  </si>
  <si>
    <t>BUDGET ESTIMATES 2017 - 18 (PLAN)</t>
  </si>
  <si>
    <t>b</t>
  </si>
  <si>
    <t>Sub Total - TRANSMISSION SCHEMES</t>
  </si>
  <si>
    <t>BUDGET ESTIMATES 2017 - 18 
OUTLAY - EXPENDITURE (SCHEME-WISE)</t>
  </si>
  <si>
    <t>2017-18</t>
  </si>
  <si>
    <t xml:space="preserve">BUDGET ESTIMATES 2017-2018 (CAPITAL PLAN) </t>
  </si>
  <si>
    <t xml:space="preserve">STATEMENT INDICATING STATE PLAN QUARTERWISE OUTLAY AND EXPENDITURE IN RESPECT OF ANNUAL PLAN 2016 - 17  </t>
  </si>
  <si>
    <t xml:space="preserve">             STATEMENT INDICATING THE SCHEMEWISE PHYSICAL TARGETS AND ACHIEVEMENTS FOR THE ANNUAL PLAN 2016-17</t>
  </si>
  <si>
    <t>BUDGET ESTIMATE FOR REVENUE EXPENDITURE - 2017 - 2018</t>
  </si>
  <si>
    <t>BUDGET ESTIMATE FOR REVENUE EXPENDITURE -2017 - 2018</t>
  </si>
  <si>
    <t>BUDGET ESTIMATE - 2017 - 2018</t>
  </si>
  <si>
    <t>BUDGET ESTIMATE FOR CAPITAL EXPENDITURE - 2017 - 2018</t>
  </si>
  <si>
    <t>BUDGET ESTIMATE FOR CAPITAL EXPENDITURE -2017 - 2018</t>
  </si>
  <si>
    <t>REPAIRS &amp; MAINTENANCE EXPENDITURE</t>
  </si>
  <si>
    <t>Vehicle Hiring</t>
  </si>
  <si>
    <t>SE T&amp;T Circle Shillong</t>
  </si>
  <si>
    <t>SE T&amp;T Circle Tura</t>
  </si>
  <si>
    <r>
      <t xml:space="preserve">PLANT &amp; MACHINERIES :   </t>
    </r>
    <r>
      <rPr>
        <sz val="10"/>
        <rFont val="Arial"/>
        <family val="2"/>
      </rPr>
      <t xml:space="preserve">      
Procurement of  SF6 Gas, Transformer Oil, 132 KV CT’s, 33 KV CT’s, Digital oil testing set, Digital Megger, Procurement of 132 &amp; 33KV Protection Relays of all Sub: stations under  T &amp; T Shillong, Procurement of Numerical back up relay for Mawlai , NEIGRIHMS, NEHU, Lumshnong &amp; Khliehriat SS, Procurement of differential Relays for NEHU SS.  
</t>
    </r>
  </si>
  <si>
    <r>
      <t xml:space="preserve">CIVIL WORKS : </t>
    </r>
    <r>
      <rPr>
        <sz val="10"/>
        <rFont val="Arial"/>
        <family val="2"/>
      </rPr>
      <t xml:space="preserve"> 
(a) Construction of drain Culvert, Retaining wall, Footpath, Staircase at Mawlai &amp; Khliehriat Sub stations.
(b) Topping of control room at Mawlai S/S and construction of parapet wall and repairing of toilet at Mawlai &amp; Khliehriat S/S.
(c)   Construction of Earth Pits for Panels, Re- flooring the floor of the Barrack with concrete flooring, Toilet for Security Outpost, Concrete Water Tank at NEHU Sub: Station, 
(d) Providing water supply to Khliehriat colony including boring and installation of submersible Pumps &amp; Piping, etc 
(e)  Repairing of Cable Trench of 132/33/11KV 10MVA Transformer at Lumshnong S/S.
(f) Covering of control room to avoid rat entrance at NEHU S/S.
(g) Constructions of side drain along the gate and drain in front of the gate at Lumshnong S/S.
(h) Construction Transformer Pad for 33/0.4KV Station Service Transformer at Lumshnong S/S.
(i) Construction of New Gate at the entrance of Khliehriat S/s.
</t>
    </r>
  </si>
  <si>
    <r>
      <t>LINES &amp; CABLES :</t>
    </r>
    <r>
      <rPr>
        <sz val="10"/>
        <rFont val="Arial"/>
        <family val="2"/>
      </rPr>
      <t xml:space="preserve">  
(a) Paintings of terminal equipments, Transformers, Fencing Wall etc in all the sub stations.
(b) Deweeding of grass, Jungle cutting, Gardening etc in all Sub stations.
(c) Construction of new cable trench and strengthening of earthing at Khliehriat S/S. 
(d) Jungle cutting along 132 KV lines.
(e) Strengthening of Tower Earthing of Khliehriat-Lumshnong, NEHU, NEIGRIHMS.
(f) Earth cutting &amp; construction of retaining wall at different locations in 132 KV lines. 
(g) Emergency restoration works of 132 KV Lines.
(h) Emergency refitting of Tower members loss by way of theft for all 132 KV lines.
(i) Renovation of Switchyard, Control Room, Colony lighting at different sub stations.
(j) Procurement of GI Angles, Tee Clamp, UPG clamps, CT’s &amp; Isolator connector, Insulators, Aluminium paint, 33 KV Hook Stick, Cotton waste, Silica gel, Marking cloth, Tube light, CFL,LED lamp, HPSV lamp, Spring Charging Motors and other spares for CB &amp; Battery charger etc, Jointing sleeves, PVC, Wrench, Box spanners , Propylene rope, Cooling fan, Spares for filter machine, Fixed &amp; moving contact for Isolator, Bull Dog clamp, Chain Pulley, Come Along clamp, Tubular Spanner, Ring Spanner, spare for circuit breaker, Fluorescent Tube, PVC. 
(k) Tirfor Machine (10 Ton), Four Sheave Pulley, Steel rope, Single pulley, Crimping Tool, Drilling Machine, AMC for LFL etc .
(l) Earthing of Khliehriat – Panchgram Line, 
(m) Station Service Transformer 250KVA 33/0.450KV for Lumshnong S/S.
(n) Overhauling and changing oil of 20MVA Transformer III at Mawlai S/S.
(o) AMC for AC at Khliehriat, Lumshnong, Mustem, NEIGRIHMS &amp; NEHU S/S
</t>
    </r>
  </si>
  <si>
    <r>
      <t>PLANT &amp; MACHINERIES :</t>
    </r>
    <r>
      <rPr>
        <sz val="10"/>
        <rFont val="Arial"/>
        <family val="2"/>
      </rPr>
      <t xml:space="preserve">
Procurement of 25 MVA 132/33 Transformer along with associated equipments &amp; other works, Come along clamp (automatic),Transformer Oil, Crimping &amp; Forming Dies, Pulling &amp; Lifting Machine 5-8 ton capacity, LT AC Control Panel, 132 KV &amp; 33 KV Numerical Relays, 5 Ton Ratchet, Hydraulic crimping machine, CCTV Camera, Welding machine, Motor for Transformer cooling fan, Transformer oil testing machine, Online oil Transformer oil filtration machine, Chain Pulley (5 ton), etc</t>
    </r>
  </si>
  <si>
    <r>
      <t>BUILDINGS :</t>
    </r>
    <r>
      <rPr>
        <sz val="10"/>
        <rFont val="Arial"/>
        <family val="2"/>
      </rPr>
      <t xml:space="preserve">
Repairing/Painting/Rewiring  of Officers &amp; Staffs quarters at Rongkhon/ Nongalbibra S/S, Repairing/ Painting of TLMSD Office &amp; Store , Repairing/Re-wiring of Officers &amp; Staffs Quarter of TLMSD Nongalbibra, Repairing of  Temporary Camps at Watre Villages, Renovation of sentry Post, Old Control room to RE's Office with construction of bathroom at Nongalbibra S/S including re-wiring &amp; painting, Repairing of 132KV &amp; 33KV switchyard fencing at Nongalbibra S/S, Repairing of Cable Trench cover slabs  at Nongalbibra S/S, Repairing of Working Shed/ Store at Nongalbibra SS, Repairing of Rongkhon S/S Control Room</t>
    </r>
  </si>
  <si>
    <r>
      <t>CIVIL WORKS :</t>
    </r>
    <r>
      <rPr>
        <sz val="10"/>
        <rFont val="Arial"/>
        <family val="2"/>
      </rPr>
      <t xml:space="preserve">
Repairing of Me.E.C.L. Approach  Road  from Nawak to Garegittim- 11 km, Repairing of Me.E.C.L. Approach  Road  from Doranggre-Diman:-9 Km, Repairing of Me.E.C.L. Approach  Road  from Pathargittim-Maradath:- 9 Km, Construction of Approach Road to Nongalbibra-Agia LineTower Locations, Increasing of Ground Clearance between (a) Loc. No. 130 &amp; 131 of 132 KV Nongal Tura Line by Earth Cutting (b) Loc. No. 204 &amp; 205 of 132 KV Nongal Tura Line by Earth Cutting, Construction of heavy duty iron gate with heavy at TLMSD Store at Nongalbibra,  Construction pf platform for loading &amp; unloading materials at TLMSD Store at Nongalbibra, Construction of brick wall boundary fencing for TLMSD Store at Nongalbibra (L=140m), Repairing of rain water drain at 132KV Grid SS Nongalbibra, Repairing of Internal Road at 132KV Grid Sub-station, Nongalbibra</t>
    </r>
  </si>
  <si>
    <r>
      <t>LINES &amp; CABLES :</t>
    </r>
    <r>
      <rPr>
        <sz val="10"/>
        <rFont val="Arial"/>
        <family val="2"/>
      </rPr>
      <t xml:space="preserve">
AMC for 132 KV Nongalbibra-Agia Line (Assam portion - 28 Km), Diversion of Nongalbibra-Tura Line Loc 12, Jungle clearance along the 132 KV Nongstoin-Nongal- Tura Line and 132 KV Agia-Mendipathar-Nongalbibra Line, Changing of Disc Insulators, Jumper Wires during Planned Shutdown, Emergency Line Restoration Works, Labour Charge, etc., Deweeding, jungle clearing, gardening at Mendipathar S/S, Nongalbibra S/S and Rongkhon S/S, Painting of terminal equipments, transformers, fencing walls etc.at Rongkhon &amp; Nangalbibra Substation, Procurement of materials like Disc insulator, Hardware Fittings, Compression joints, Repair Sleeves, Vibration Damper, Tension Clamp, PG Clamp, Tee Clamp,C.T. Clamp, Tube lights, Bulbs, Chokes , Ceiling fans, HPSV Lamps, Metal Halide lamps, Manila &amp; Polypropylene ropes, Contactor switch, XLPE Cable termination kit,  Isolator Breaker Pad,Breaker spares(TNC swicthes, spring charging motor, auxiliary contractors, operating coils), Barbed wire, Paints, Markin cloth, Rain coat, Gum boot, Safety helmet, safety belt, CI earthing pipe, bentonite clay, GI Wire, Spanners, Wrench, Tripping/closing coil, silica gel, hookstick, room heater, steel sling rope, D shackle crossby clips, cross cleats, cable lugs, SF6 Gas, Pulley, etc., Treatment / Re-gravelling at Rongkhon and Nongalbibra Sub-station (L.S.), Relocation of Tower loc No. 4 of Mendipathar LILO, Relocation of Tower Loc 150 of Nongalbibra- Tura Line, Bypass Isolator &amp; installation etc</t>
    </r>
  </si>
  <si>
    <r>
      <t xml:space="preserve">PLANT &amp; MACHINERIES : 
</t>
    </r>
    <r>
      <rPr>
        <sz val="10"/>
        <rFont val="Arial"/>
        <family val="2"/>
      </rPr>
      <t xml:space="preserve">Procurement of  tension fittings, 33 kV transformer bushing, generator set, earth tester, welding machine, drilling machine, 120 kN &amp; 90 kN disc insulators,Tirfor machine 5/8 ton capacity, four sheave pulley 6-8 mm steel rope, steel rope 6mm dia, D-shackle, forged rope clameof different sizes, Polypropylene rope 1"&amp; 3/4"dia, oil testing set, multimeter, vacuum cleaner, box wrench 6mm-32mm, single pulley, double pulley, hardware fittings, crimping tools, T&amp;P materials, Refitting of stolen members including purchase of GI angles  etc. </t>
    </r>
  </si>
  <si>
    <r>
      <t xml:space="preserve">BUILDINGS :     </t>
    </r>
    <r>
      <rPr>
        <sz val="10"/>
        <rFont val="Arial"/>
        <family val="2"/>
      </rPr>
      <t xml:space="preserve">                                                                                                                   
Painting of control room at Cherra sub station, Repairing toilets, doors, windows etc of substations. Painting of switchyard equipments, structure &amp; fencing etc of substations. </t>
    </r>
  </si>
  <si>
    <r>
      <t>CIVIL WORKS :</t>
    </r>
    <r>
      <rPr>
        <sz val="10"/>
        <rFont val="Arial"/>
        <family val="2"/>
      </rPr>
      <t xml:space="preserve">
Repairing of TLMSD store at Umiam, Repairing of approach road to rest house at Nongstoin substation.  etc.</t>
    </r>
  </si>
  <si>
    <r>
      <t>LINES &amp; CABLES :</t>
    </r>
    <r>
      <rPr>
        <sz val="10"/>
        <rFont val="Arial"/>
        <family val="2"/>
      </rPr>
      <t xml:space="preserve">
 Procurement of Double tension fitting etc, Emergency restoration works of 132 kV line faults. Jungle cutting of line corridor.  Refilling of gas extinguishers, Improvement of tower earthing  . Deweeding of storeyard &amp; substations. Procurement of room heater, rain coat, gumboots and other T&amp;P for TLMSD Umiam, Nongstoin, Umiam substation,Nongstoin, Mawphlang, Cherra substation. Procurement of terminal clamps, Silica gel, cotton waste, markin cloth and other consumable items etc for Umiam, Nongstoin,  Cherra, Mawphlang substation.Procurement of transformer oil, lumininaries lighting , 2.5sqmm, 4-core control cables.   Augmentation of Cherra sub station including trans portation of transformer, procurement of new transformer , terminal equipments etc  .</t>
    </r>
  </si>
  <si>
    <r>
      <rPr>
        <b/>
        <sz val="12"/>
        <rFont val="Rupee Foradian Standard"/>
        <family val="2"/>
      </rPr>
      <t xml:space="preserve">( Rs. </t>
    </r>
    <r>
      <rPr>
        <b/>
        <sz val="12"/>
        <rFont val="Arial"/>
        <family val="2"/>
      </rPr>
      <t>in Lakhs )</t>
    </r>
  </si>
  <si>
    <r>
      <t>PLANT &amp; MACHINERIES :</t>
    </r>
    <r>
      <rPr>
        <sz val="10"/>
        <rFont val="Arial"/>
        <family val="2"/>
      </rPr>
      <t xml:space="preserve">
Rotary switch(circuit breaker control switch), Ammeter - 5 Amp, MW Meter - 5 Amp, Ammeter - 1 Amp, MW Meter ,  1 Amp, Conversion of Coupling System at various Sub-Stations from Phase-Ground to Phase-Phase Coupling for 132KV EPIP-II-Killing S/S a) CVT and structures, b) Wave Trap, c) Coupling Device, AMC of FO Cable Fibre Optic Panel(SDH) between NEHU &amp; Umiam 132KV Sub-Stations, AMC of FO Cable Fibre Optic Panel(SDH) between Killing &amp; EPIP-II 132KV Sub-Stations, AMC of FO Cable Fibre Optic Panel(SDH) between Lumshnong &amp; Khliehriat 132KV Sub-Stations, Procurement of BER meter, Procurement of PLCC Spares ABB, BPL, Alstom &amp; Matrix Make) &amp; EPABX Spares, Spares for RTU, SDH equipments etc., Spares Modules for Protection Coupler, Procument of ADSS OFC, Procurement of Joint box, etc.</t>
    </r>
  </si>
  <si>
    <r>
      <t>BUILDINGS :</t>
    </r>
    <r>
      <rPr>
        <sz val="10"/>
        <rFont val="Arial"/>
        <family val="2"/>
      </rPr>
      <t xml:space="preserve">
Minor Repairing of AEE, establishment rooms of AEE's, PLCC Office, Painting of Office of EE System Protection,  Office of the AEE MRT, AEE PLCC, MRT Laboratory &amp; MRT Store Room, etc.</t>
    </r>
  </si>
  <si>
    <r>
      <t>LINES &amp; CABLES :</t>
    </r>
    <r>
      <rPr>
        <sz val="10"/>
        <rFont val="Arial"/>
        <family val="2"/>
      </rPr>
      <t xml:space="preserve">
AC/DC Clamp meter.Model No. 2010. Make Kyoritsu  - Testing Equipment, Clamp meter (0-20/200/1000AC). Model No. DCM-2350 - Testing Equipment, Tools - MRT works at site
Single core cable injection set (100A ), Digital Multimeter, Multi cores and single core flexible wires, Chairs for Laboratory, lugs, ferrule, cable tie etc, DC Fault locator, Digital HT Megger (5000V), Digital LT Megger (500V), Phase sequence indicator -Testing Equipment, Spanner, Screw Driver, Serial Port to USB Converter for Realy Testing Kits, Walkie Talkie Short range radio Communication, Purchase of 2 Wire Telephone sets, Purchase of 4 wire Telephone sets for ETL PLCC Panels, Purchase of Drop wire, Purchase of 5 &amp; 7 pairs cables., Purchase of Exhaust fans for PLCC Panels, Pliers, Soldering Rod, Slide wrench, Wire stripper, Desoldering Pump, Air Break DC contractor (110/220V DC). Nose Pliers, Buzzers,Ear and Mouth piece,Push buttons, Resistors,Transistors,Ics,cable lugs,BNC connectors etc., Solderwire,Soldering flux,Adhesive Tape,Cable ties etc., Repairing of Defective PLCC Prints viz. ETL prints,Protection Coupler Prints and Exchange Prints., Tables for Laboratory, Laser Jet Printer, BSNL Broadband Internet montly rental, BSNL Broadband Internet montly rental for CDC, ABT's Metering Data transfer montly rent , AMC for  Xerox  Copy Machiene in Division, AMC for  Xerox  Copy Machiene in CDC, AMC for  Boundary Metering system in CDC and all the relating substations, Ethernet Switch, D link Modem, Surge Protection for Modem, RJ 45 crimping tools, RJ 45 Pins, CPU maintenance, Router firewall, DCU board (Data concentrator unit), LAN cable,MCCB,1 ampere fuse &amp; Plier, etc.</t>
    </r>
  </si>
  <si>
    <r>
      <rPr>
        <b/>
        <sz val="12"/>
        <rFont val="Rupee Foradian Standard"/>
        <family val="2"/>
      </rPr>
      <t>(Rs.</t>
    </r>
    <r>
      <rPr>
        <b/>
        <sz val="12"/>
        <rFont val="Rupee"/>
      </rPr>
      <t xml:space="preserve"> </t>
    </r>
    <r>
      <rPr>
        <b/>
        <sz val="12"/>
        <rFont val="Arial"/>
        <family val="2"/>
      </rPr>
      <t>in Lakhs )</t>
    </r>
  </si>
  <si>
    <r>
      <t xml:space="preserve">PLANT &amp; MACHINERIES :                                                                                                                                                                                                 </t>
    </r>
    <r>
      <rPr>
        <sz val="10"/>
        <rFont val="Arial"/>
        <family val="2"/>
      </rPr>
      <t>Procurement of Disc Insulators, Jumper Clamps.ABT Meters, Come along clamp,  Transformer Oil,Pulling &amp; Lifting Machine 5-8 ton capacity, Numerical Relays,BDV test kit, 2.0 KW Portable generator, transformer Oil Pump,5 Ton Ratchet, Single Pulley, M F Meters , Refilling of Fire Extinguisher, Line accessories.</t>
    </r>
  </si>
  <si>
    <r>
      <t xml:space="preserve">BUILDINGS : </t>
    </r>
    <r>
      <rPr>
        <sz val="10"/>
        <rFont val="Arial"/>
        <family val="2"/>
      </rPr>
      <t xml:space="preserve">                                                                                                                                                                                                                                                                                                    Repair of damaged toilet  at 132KV EPIP 1 &amp; 2 Sub-Stations.</t>
    </r>
  </si>
  <si>
    <r>
      <t xml:space="preserve">CIVIL WORKS:  </t>
    </r>
    <r>
      <rPr>
        <sz val="10"/>
        <rFont val="Arial"/>
        <family val="2"/>
      </rPr>
      <t xml:space="preserve">                                                                                                                                                                                                                      (i) Construction of boundary wall at  132KV EPIP 1 &amp; 2 Sub-Station Switchyard.</t>
    </r>
  </si>
  <si>
    <r>
      <t xml:space="preserve">LINES AND CABLES:  </t>
    </r>
    <r>
      <rPr>
        <sz val="10"/>
        <rFont val="Arial"/>
        <family val="2"/>
      </rPr>
      <t xml:space="preserve">                                                                                                                                                                                                               
(i) AMC for 220 KV D/C Killing -Misa line including two bays at Misa S/S,  &amp; 100MVA Transformer At Sarusajai Sub-Station. (ii) AMC For Watchmen of 220KV D/C Killing-Misa Lines, (iii) AMC Of 400KV LILO Of Palatana-Bongaion Line At Killing.  (iii) Emergency restoration of faulty  132 KV  Line.  (iv) Jungle cleaing of 132KV Lines and de-weeding of Switchyard of EPIP  1 &amp;2 Sub-Stations. (v) Procure of Line Fault Locator. (vi) Foundation and erection works of terminal equipments of both ends of 132KV D/C EPIP 1-EPIP2 Line of EPIP 1 &amp; 2  Substations.  (vi)  Repair &amp; Grouting of damaged tower footing of loc.27 of 132kv d/c Umtru-Kahelipara line at Pilangkata,  (vii) 33KV D.O. Metal parts with its accessories, (ix) Light bulbs with their accessories, etc.                                                                                                                                                                                                                                                                                                                                                                                                                                                                                                                                                                                                                                                                                                                                                                      </t>
    </r>
  </si>
  <si>
    <r>
      <rPr>
        <b/>
        <sz val="12"/>
        <rFont val="Rupee Foradian Standard"/>
        <family val="2"/>
      </rPr>
      <t xml:space="preserve">(Rs. </t>
    </r>
    <r>
      <rPr>
        <b/>
        <sz val="12"/>
        <rFont val="Rupee"/>
      </rPr>
      <t xml:space="preserve"> </t>
    </r>
    <r>
      <rPr>
        <b/>
        <sz val="12"/>
        <rFont val="Arial"/>
        <family val="2"/>
      </rPr>
      <t>in Lakhs )</t>
    </r>
  </si>
  <si>
    <t>OFFICE OF THE EXECUTIVE ENGINEER,  400/ 200/132 KV BYRNIHAT SUB-STATION, KILLING</t>
  </si>
  <si>
    <r>
      <t>PLANT &amp; MACHINERIES :-</t>
    </r>
    <r>
      <rPr>
        <sz val="10"/>
        <rFont val="Arial"/>
        <family val="2"/>
      </rPr>
      <t xml:space="preserve">
(i) AMC for 1 year for maintenance of complete SCADA/EMS System after completion of warranty period, (ii) Integration of bay in the RTUs supplied including supplying of MFTs, CMRs &amp; Heavy Duty Relay during the AMC period. (iii) AMC for 1 year for maintenance of URTDSM &amp; PMU equipments, (iv) Open Access Server Software Development etc.</t>
    </r>
  </si>
  <si>
    <r>
      <t xml:space="preserve">BUILDINGS :-                                                                                                                                                                                                                                                                                                                                                                                                                                  </t>
    </r>
    <r>
      <rPr>
        <sz val="10"/>
        <rFont val="Arial"/>
        <family val="2"/>
      </rPr>
      <t xml:space="preserve"> Repairing &amp; Painting of Office building, Anti static flooring for Control Room, Air Condition of CR/ Office building etc.                                                                                                                                 </t>
    </r>
  </si>
  <si>
    <r>
      <t>CIVIL WORKS :-</t>
    </r>
    <r>
      <rPr>
        <sz val="10"/>
        <rFont val="Arial"/>
        <family val="2"/>
      </rPr>
      <t xml:space="preserve">
Fencing of compound, Water supply, Jungle clearing etc                                                                                                                             </t>
    </r>
  </si>
  <si>
    <r>
      <t xml:space="preserve">LINES &amp; CABLES:-                                                                                                                                                                                                                                                                                                                                                                                                        </t>
    </r>
    <r>
      <rPr>
        <sz val="10"/>
        <rFont val="Arial"/>
        <family val="2"/>
      </rPr>
      <t xml:space="preserve">Procurement of Tools &amp; Plants, Control cables etc                                                                                                                      </t>
    </r>
  </si>
  <si>
    <r>
      <t xml:space="preserve">PLANT  &amp;  MACHINERIES :                                                                                                                                                                                                                                                                                                                                                                                        </t>
    </r>
    <r>
      <rPr>
        <sz val="10"/>
        <color indexed="8"/>
        <rFont val="Arial"/>
        <family val="2"/>
      </rPr>
      <t xml:space="preserve">Procurement of Relays viz., REL670, REC670, RET670, MICOM P444 ,  Procurement of 220 &amp; 132KV CTs, CVTs, LAs, Post Insulators, Oil Testing Set, Cork sheet, Rope Pulley, Chain Pulley, Tong Tester (2000 A &amp; 100mA to 100A) ,Digital Megger,Multimeter, Earth Tester, Crimping Tool, Motor pumps, ICT cooling Fans &amp; Oil Motor Pump, Battery operated trolley car, Hydraulic ladder, New Split AC for Bay Kiosk   etc.                    </t>
    </r>
    <r>
      <rPr>
        <b/>
        <sz val="10"/>
        <color indexed="8"/>
        <rFont val="Arial"/>
        <family val="2"/>
      </rPr>
      <t xml:space="preserve">                                                                                                                                                                                                                         </t>
    </r>
  </si>
  <si>
    <r>
      <t xml:space="preserve">BUILDING :                                                                                                                                                                                                                                                                                                                                                                                                                                    </t>
    </r>
    <r>
      <rPr>
        <sz val="10"/>
        <color theme="1"/>
        <rFont val="Arial"/>
        <family val="2"/>
      </rPr>
      <t>(a)   Painting/Repairing of Doors, Windows  etc in the Control Room Building                                                                                                                                                                                                                                                                                              (b)   Painting/Repairing of Fire Protection System (Water Tank, Engine room etc), 220 &amp; 132 KV Control Kiosk etc.</t>
    </r>
    <r>
      <rPr>
        <b/>
        <sz val="10"/>
        <color theme="1"/>
        <rFont val="Arial"/>
        <family val="2"/>
      </rPr>
      <t xml:space="preserve">                                                                                                                                                                                                                             </t>
    </r>
  </si>
  <si>
    <r>
      <t xml:space="preserve">CIVIL WORKS:                                                                                                                                                                                                               </t>
    </r>
    <r>
      <rPr>
        <sz val="10"/>
        <color theme="1"/>
        <rFont val="Arial"/>
        <family val="2"/>
      </rPr>
      <t>(a) Cleaning, Repairing and making PCC of the bed of the main Drain along the Boundary wall of the Sub-Station to avoid water logging in &amp; arround the Sub-station.                                                                                                                                                                                                                                                                                                             (b) Construction of water filtration plant for water supply to the Field Hostel.                                                                                                                                                                                                                                                                                           (c) Construction of wooden racks for Store, in garden, new plantations in the sub-stations etc.                                                                                                                                                                                                                                                          (d)   Reconstruction and  Painting of the Boundary wall of the western side of the substation, Painting of Fencing and DG Shed, painting of ICT I &amp; II etc.</t>
    </r>
  </si>
  <si>
    <r>
      <t xml:space="preserve">LINES AND CABLES :                                                                                                                                                                                                                                                                                                                                                                                                                                                                                                                                                   </t>
    </r>
    <r>
      <rPr>
        <sz val="10"/>
        <color theme="1"/>
        <rFont val="Arial"/>
        <family val="2"/>
      </rPr>
      <t>(a) Insurance Cover of 220/132 KV, 2x160 MVA ICT &amp; 400/220 KV, 2x315 MVA ICT.                                                                                                                                             (b) AMC/Repairing of all Air Conditioning Unit in the Control Kiosk &amp; SCADA Equipments Rooms, Battery Cum Inverter Room etc.                                                                                                                                                                                                                                                                                                               (c) AMC for SCADA/SAS.                                                                                                                                                                                                                                                                                                                                                                                                         (d) Procurement of Lighting Fixture for Switchyard of Assorted types, Ceiling Fans, Terminal Connectors for 220 &amp; 132 KV, DB single and Tandem Isolators, Hardware fittings for Moose Conductor, Disc Insulators, Aluminium &amp; Red Oxide paint, Cotton waste, Marking cloth, Wrenches, Polypropylene rope, Raincoat, Gum boots, Hand Gloves, Silica Gel, Metal Halide Fittings with Lamps, CFL Fittings with Lamps, Spares for SCADA ,SAS &amp; Controls,OFC,Ethernet Switch,Relay Connectors, Spring Charging Motors, Closing/Tripping Coil,MCCB for 220 &amp; 132 KV BMK, 440 V ACDB &amp; DCDB,HRC Fuse, Safety belt,  First aid Box,etc,Battery for DG Set &amp; Engine Room,aluminium Binding Tape, procurement &amp; installation of CCTV etc.                                                                                                                                                                                                                                                                                                                (e) For emergency restoration works at the sub-station hiring of Hydra for lifting of and lowering of equipments, filtering machines etc                                                                                                                                                                                                                                                  (f) Diesel &amp; Lubricants and maintenance of Diesel Generator SET &amp; Fire Fighting Engine Set.                                                                                                                                                                                                                                                                                        (g) Jungle Cutting inside the Sub Station.                                                                                                                                                                                                                                                                                                                                                                                                 (h) Replacement/Repairing of CBs, Isolators, Marselling boxes, AC of Relay panel Kiosk etc.                                                                                                                                                                                                                                                                  (l) Repairing of the damaged 400KV, 63 MVAR Reactor (Rs 200 Lakhs)</t>
    </r>
  </si>
  <si>
    <t>Hiring of vehicle</t>
  </si>
  <si>
    <t>1. Charges Recoverable from open access consumers</t>
  </si>
  <si>
    <t>2. PoC Charges</t>
  </si>
  <si>
    <t>3. Any other Income</t>
  </si>
  <si>
    <t>Arrear ROP inclusive Pension Arrear</t>
  </si>
  <si>
    <t>Newly recruited Jugalis (28 Nos)</t>
  </si>
  <si>
    <t>1. Construction of 132kV S/C Line from New Umtru to EPIP II and from New Umtru HEP to Old Umtru HEP.</t>
  </si>
  <si>
    <t>2. Augmentation of 132/33 kv Mawlai substation from 3 x 20MVA to 3 x 50 MVA along with re-engineering of 132kv Bus Bar.</t>
  </si>
  <si>
    <t>SPA/State Plan  funded schemes</t>
  </si>
  <si>
    <r>
      <t>1. Construction of 132kV S/C Line from New Umtru to EPIP II and from New Umtru HEP to Old Umtru HEP</t>
    </r>
    <r>
      <rPr>
        <b/>
        <i/>
        <sz val="11.5"/>
        <rFont val="Times New Roman"/>
        <family val="1"/>
      </rPr>
      <t>.(SPA)</t>
    </r>
  </si>
  <si>
    <r>
      <t>2. Augmentation of 132/33 kv Mawlai substation from 3 x 20MVA to 3 x 50 MVA along with re-engineering of 132kv Bus Bar.</t>
    </r>
    <r>
      <rPr>
        <b/>
        <i/>
        <sz val="11.5"/>
        <rFont val="Times New Roman"/>
        <family val="1"/>
      </rPr>
      <t>(STATE PLAN)</t>
    </r>
  </si>
  <si>
    <t>iii) Repairs &amp; Maintenance Expenses</t>
  </si>
  <si>
    <t>2016-17</t>
  </si>
  <si>
    <t>Augmentation of 132/33kV Mawlai substation from 3 x 20 MVA to 3 x 50 MVA along with re-engineering of 132kV Bus Bar</t>
  </si>
  <si>
    <t>(`in lakhs)</t>
  </si>
  <si>
    <t>Total 
expenditure 
up to 
December 2016</t>
  </si>
  <si>
    <t>1st quarter ending June 2016</t>
  </si>
  <si>
    <t>2nd quarter ending September 2016</t>
  </si>
  <si>
    <t>3rd quarter ending December 2016</t>
  </si>
  <si>
    <t>Projects have not been sanctioned.</t>
  </si>
  <si>
    <t xml:space="preserve">Target for 2017-18
</t>
  </si>
  <si>
    <t>Re-engineering of Bus Bar.</t>
  </si>
  <si>
    <t>-</t>
  </si>
  <si>
    <t>Preliminary works</t>
  </si>
  <si>
    <r>
      <rPr>
        <b/>
        <sz val="10"/>
        <rFont val="Arial"/>
        <family val="2"/>
      </rPr>
      <t xml:space="preserve">PLANT &amp; MACHINERY:   </t>
    </r>
    <r>
      <rPr>
        <sz val="10"/>
        <rFont val="Arial"/>
        <family val="2"/>
      </rPr>
      <t xml:space="preserve">                                                                                                 
1. Procurement of Tools for demonstration, repairing of DG Set, Earthing of        Hostels &amp; Office.                                                                                          2 Purchase of Printers Scanners &amp; Computer Peripheral, Fur &amp; Fix, etc</t>
    </r>
  </si>
  <si>
    <r>
      <t xml:space="preserve">BUILDING: </t>
    </r>
    <r>
      <rPr>
        <sz val="10"/>
        <rFont val="Arial"/>
        <family val="2"/>
      </rPr>
      <t xml:space="preserve">  Repair of Hostels. Office. HRD Hall                                                                                                                                                                                            </t>
    </r>
  </si>
  <si>
    <r>
      <t xml:space="preserve">CIVIL WORKS:  </t>
    </r>
    <r>
      <rPr>
        <sz val="10"/>
        <rFont val="Arial"/>
        <family val="2"/>
      </rPr>
      <t>Repair of water Supply, Roads, Lawns etc</t>
    </r>
    <r>
      <rPr>
        <b/>
        <sz val="10"/>
        <rFont val="Arial"/>
        <family val="2"/>
      </rPr>
      <t xml:space="preserve">                                                                                                                                                                                    </t>
    </r>
    <r>
      <rPr>
        <sz val="10"/>
        <rFont val="Arial"/>
        <family val="2"/>
      </rPr>
      <t xml:space="preserve">                                                                                                                                         </t>
    </r>
  </si>
  <si>
    <r>
      <t>PLANT &amp; MACHINERIES :</t>
    </r>
    <r>
      <rPr>
        <sz val="10"/>
        <rFont val="Arial"/>
        <family val="2"/>
      </rPr>
      <t xml:space="preserve">
Purchase of Micrometer, Cost of AMC for Weighing Machines, Testing and measuring Instruments
</t>
    </r>
  </si>
  <si>
    <r>
      <t xml:space="preserve">BUILDING: </t>
    </r>
    <r>
      <rPr>
        <sz val="10"/>
        <rFont val="Arial"/>
        <family val="2"/>
      </rPr>
      <t xml:space="preserve">                                                                                                                                                                                               Extension, painting of building &amp; rooms at Sumer &amp; Shillong Area Stores</t>
    </r>
  </si>
  <si>
    <r>
      <t xml:space="preserve">CIVIL WORKS:                                                                                                                                                                                               </t>
    </r>
    <r>
      <rPr>
        <sz val="10"/>
        <rFont val="Arial"/>
        <family val="2"/>
      </rPr>
      <t xml:space="preserve">Constrcution and repair of Fencing, Buildings, Gates, painitng etc Area store Sumer &amp; Shillong. Construction of Transformer Loading/Unloading platform at Sumer Down Store and Construction of Overhead Water Tank for providing water supply to existing Toilet at Sumer Area Store (Down Store)                                                                                                                        </t>
    </r>
  </si>
  <si>
    <r>
      <t>LINES &amp; CABLES :</t>
    </r>
    <r>
      <rPr>
        <sz val="10"/>
        <rFont val="Arial"/>
        <family val="2"/>
      </rPr>
      <t xml:space="preserve">
 Repair, replacement and maintenance of electrical networks, cables, lines etc of Area Store Sumer &amp; Shillong, Physical verification of Materials in Shillong &amp; Sumer Area Stores and Refilling of expired Fire Extinguishers at Shillong &amp; Sumer.</t>
    </r>
  </si>
  <si>
    <r>
      <t>LINES &amp; CABLES :</t>
    </r>
    <r>
      <rPr>
        <sz val="10"/>
        <rFont val="Arial"/>
        <family val="2"/>
      </rPr>
      <t xml:space="preserve">
Rewiring, procurement of wires, cables etc.</t>
    </r>
  </si>
  <si>
    <t>Construction of 132 kV S/C Line from New Umtru to EPIP-II &amp; from New Umtru HEP to Old Umtru HEP.</t>
  </si>
  <si>
    <t>vi) Interest Charges</t>
  </si>
  <si>
    <t>vii) Other Expenses</t>
  </si>
  <si>
    <t>REC STL MeECL (250Cr)</t>
  </si>
  <si>
    <t xml:space="preserve">iv) Loans for Working Capital from FIs </t>
  </si>
  <si>
    <t>BUDGET ESTIMATES 2017-18 FOR ADMINISTRATIVE &amp; GENERAL EXPENSES</t>
  </si>
  <si>
    <t>BUDGET ESTIMATES 2017-18 FOR REPAIRS &amp; MAINTENANCE EXPENDITURE</t>
  </si>
  <si>
    <t>(Rs. in Lakh)</t>
  </si>
  <si>
    <t xml:space="preserve">New Schemes </t>
  </si>
  <si>
    <r>
      <t xml:space="preserve">BUILDINGS : 
</t>
    </r>
    <r>
      <rPr>
        <sz val="10"/>
        <rFont val="Arial"/>
        <family val="2"/>
      </rPr>
      <t>(a)  Painting of Control Room, Store Room, and Office Building at Khliehriat &amp; Mawlai S/S etc.
(b)  Replacement of window panes, Exhaust fans etc at different sub-stations.   
(c)  Construction of Store building for storing all PSDF materials at Mawlai &amp; Khliehriat  sub-station,
(d)     Repairing of RE’s quarter at Lumshnong S/S.
(e) Construction of Security quarters at NEIGRIHMS Sub: Station.</t>
    </r>
    <r>
      <rPr>
        <b/>
        <sz val="10"/>
        <rFont val="Arial"/>
        <family val="2"/>
      </rPr>
      <t xml:space="preserve">
</t>
    </r>
    <r>
      <rPr>
        <sz val="10"/>
        <rFont val="Arial"/>
        <family val="2"/>
      </rPr>
      <t xml:space="preserve">
     </t>
    </r>
  </si>
  <si>
    <r>
      <t xml:space="preserve">PLANT &amp; MACHINERIES:-                                                                                                                                                                                                                                                                                                                                                                                                                      </t>
    </r>
    <r>
      <rPr>
        <sz val="10"/>
        <rFont val="Arial"/>
        <family val="2"/>
      </rPr>
      <t xml:space="preserve">1. AMC FOR bsnl Broadband Lease Line (annual).                                                                                                                                                                      2. Connectivity charges of BSNL Broadband Lease Line.                                                                                                                                                                   3. AMC of LAN.                                                                                                                                                                                                                                                                 4. AMC of EPABX.                                                                                                                                                                                                                                              5. Sterilization, replacement &amp; repair of telephone Stes, Battery maintenance, spares etc.                                                                                                                                                                                                     6. Networking, internet, software etc.                                                                                                                                                                                        7. Purchase of new computers.                                                                                                                                                                                                   8. Purchase of new air-cooler for computer room.                                                                   </t>
    </r>
  </si>
  <si>
    <r>
      <t>PLANT &amp; MACHINERIES :</t>
    </r>
    <r>
      <rPr>
        <sz val="10"/>
        <rFont val="Arial"/>
        <family val="2"/>
      </rPr>
      <t xml:space="preserve">
1. Meter Security Seal/Permacel etc.                                                                                                                                                                                     2. Procurement of HT Accucheck.                                                                                                                                                                                                          3.Meter Reading Instruments for HT, L Consumers.                                                                                                                                                                                            4. Meter Reading Instruments for Pre-paid Meters.                                                                                                                                                                                                 5. Phase Sequence Meter.                                                                                                                                                                                                                                            6. Insulation Megger.                                                                                                                                                                                                                                    7. Power Pack unit for meter reading.                                                                                                                                                                                           8. Others</t>
    </r>
  </si>
  <si>
    <r>
      <t xml:space="preserve">Lines &amp; Cables:                                                                                                                                                                                                                                                                                                                                                                                                                               </t>
    </r>
    <r>
      <rPr>
        <sz val="10"/>
        <rFont val="Arial"/>
        <family val="2"/>
      </rPr>
      <t>a) Procurement of Desktop Computer for database of consumer meters.                                                                                                                                                                                                                                                                                                                                                      b) Procurement of Laptop for Pre-paid Meter data works.                                                                                                                                                                                                                                                                                                                                                                                                             c) Procurement/Replacement of Pre-paid Meters.                                                                                                                                                                                                                                                                                                                                                                                                                             d) Others.</t>
    </r>
  </si>
  <si>
    <t>PLAN BUDGET 2017-18</t>
  </si>
  <si>
    <t>State Plan (new) Budgeted during 2016-17</t>
  </si>
  <si>
    <t>SPA Budgeted during 2012-13, 2013-14,                                                                                                                                                                   2014-15,                                                                                                                                                                                                                                              2015-16 &amp;                  2016-17</t>
  </si>
  <si>
    <t>Construction of LILO on 132 kV S/C NEHU - Khliehriat line along with 132/ 33 kV , 2 x 20 MVA sub-station at Mustem</t>
  </si>
  <si>
    <t>Construction of 132 / 33 kV, 2 x 20 MVA sub-station with LILO of NEIGRIHMS - Khliehriat line at Lad Nongkrem</t>
  </si>
  <si>
    <t>State Plan Budgeted during 2016-17</t>
  </si>
  <si>
    <t xml:space="preserve">SPA </t>
  </si>
  <si>
    <t xml:space="preserve">NEC </t>
  </si>
  <si>
    <t>NEC Budgeted during 2013-14 , 2014-15,2015-16</t>
  </si>
  <si>
    <t>NLCPR Budgeted during 2013-14 , 2014-15,2015-16</t>
  </si>
  <si>
    <t>EE (T &amp; T), UMIAM</t>
  </si>
  <si>
    <t>Construction of LILO on 132 kV Single Circuit Mawlai-Nangalbibra line at Mawphlang (Mawngap) sub-station</t>
  </si>
  <si>
    <t>Re-engineering of 132 kV Mawlai Nongstoin - Wahblei upto location 225 (Umiam section).</t>
  </si>
  <si>
    <t>Construction of 132/33 kV, 2 x 20 MVA sub-station at Nongpoh, Ri Bhoi District along with construction of LILO of both the circuits of 132 kV Stage-III - Umtru D/C line on multi circuit towers at Nongpoh sub-station</t>
  </si>
  <si>
    <t>Construction of 132 kV D/C LILO on Mawlai-Cherra line at Mawphlang(Mawngap) under NEC Scheme amounting to Rs. 102.85 Lakh is awaiting Approval/Sanction</t>
  </si>
  <si>
    <t>Construction of LILO of one circuit of Pallatana –Bongaigaon 400 kV line at Killing with 400/220 kV, 2 x 315 MVA GIS sub-station.</t>
  </si>
  <si>
    <t>Construction of 220 kV D/C line from Misa to Killing (Byrnihat) along with construction of 2 x 160 MVA, 220/ 132 kV sub-station at Killing</t>
  </si>
  <si>
    <t>NLCPR Budgeted during 2013-14 , 2014-15,2015-16&amp; 2016-17</t>
  </si>
  <si>
    <t>Augmentation of Rongkhon sub-station from 35 MVA to 50 MVA</t>
  </si>
  <si>
    <t>Installation of 220/132 kV, 1 x 100 MVA Auto transformer at Agia substation (Assam) for Meghalaya</t>
  </si>
  <si>
    <t>Stringing of 2nd circuit 132 kV line from Nangalbibra to Agia</t>
  </si>
  <si>
    <t>Construction of 132 kV D/C LILO of 132 kV S/C Rongkhon-Ampati line at Praharinagar along with 1 x 25 MVA (with an additional transformer bay), 132/33 kV sub-station at Praharinagar</t>
  </si>
  <si>
    <t>Re-engineering of 132 kV Mawlai - Nongstoin - Nangalbibra line from location 225 to Nangalbibra (Nangalbibra section)</t>
  </si>
  <si>
    <t>EE SYSTEM PROTECTION, UMIAM</t>
  </si>
  <si>
    <t>PSDF</t>
  </si>
  <si>
    <t>SCA Budgeted during 2014-15 &amp; 2015-16</t>
  </si>
  <si>
    <t>Renovation and upgradation of Protection &amp; Control System of MePTCL</t>
  </si>
  <si>
    <t>ANNEXURE - D - 04</t>
  </si>
  <si>
    <t>NEC Budgeted during 2013-14 , 2014-15 &amp;                                                                                                                                                                                    2015-16</t>
  </si>
  <si>
    <t>Reliable Communication &amp; Data Acquisition system up to 132 kV under PSDF Scheme amounting to Rs. 1973.34 Lakh is awaiting Approval/Sanction.</t>
  </si>
  <si>
    <t>28-33</t>
  </si>
  <si>
    <t>BUDGET ESTIMATES  2017-18  (PLAN) CAPITAL EXPENDITURE – ANNEXURE D-01-D-05</t>
  </si>
  <si>
    <t>1. Construction of 132/33 kV, 2 x 20 MVA sub-station at Mendipathar (Phase I &amp; II) under NEC Scheme amounting to Rs. 50.74 lakh is awaiting Approval/Sanction.</t>
  </si>
  <si>
    <t>2. Construction of 132 kV line for evacuation of power from 132kV switchyard of SHEP, Ganol under State Plan (New) amounting to Rs. 620.00  lakh is awaiting Approval/Sanction.</t>
  </si>
  <si>
    <t>NEC Budgeted during 2013-14 , 2014-15, 2015-16</t>
  </si>
  <si>
    <t>NLCPR Budgeted during 2013-14 , 2014-15, 2015-16</t>
  </si>
</sst>
</file>

<file path=xl/styles.xml><?xml version="1.0" encoding="utf-8"?>
<styleSheet xmlns="http://schemas.openxmlformats.org/spreadsheetml/2006/main">
  <numFmts count="1">
    <numFmt numFmtId="43" formatCode="_(* #,##0.00_);_(* \(#,##0.00\);_(* &quot;-&quot;??_);_(@_)"/>
  </numFmts>
  <fonts count="97">
    <font>
      <sz val="11"/>
      <color theme="1"/>
      <name val="Calibri"/>
      <family val="2"/>
      <scheme val="minor"/>
    </font>
    <font>
      <b/>
      <sz val="10"/>
      <name val="Arial"/>
      <family val="2"/>
    </font>
    <font>
      <sz val="9"/>
      <name val="Arial"/>
      <family val="2"/>
    </font>
    <font>
      <b/>
      <sz val="9"/>
      <name val="Arial"/>
      <family val="2"/>
    </font>
    <font>
      <b/>
      <sz val="9"/>
      <name val="Rupee Foradian"/>
      <family val="2"/>
    </font>
    <font>
      <sz val="10"/>
      <name val="Arial"/>
      <family val="2"/>
    </font>
    <font>
      <b/>
      <sz val="12"/>
      <color theme="1"/>
      <name val="Calibri"/>
      <family val="2"/>
      <scheme val="minor"/>
    </font>
    <font>
      <b/>
      <sz val="9"/>
      <name val="Rupee"/>
    </font>
    <font>
      <b/>
      <sz val="10"/>
      <name val="Rupee Foradian"/>
      <family val="2"/>
    </font>
    <font>
      <b/>
      <sz val="10"/>
      <name val="Times New Roman"/>
      <family val="1"/>
    </font>
    <font>
      <b/>
      <sz val="10"/>
      <name val="Rupee"/>
    </font>
    <font>
      <b/>
      <sz val="12"/>
      <name val="Arial"/>
      <family val="2"/>
    </font>
    <font>
      <b/>
      <sz val="12"/>
      <name val="Times New Roman"/>
      <family val="1"/>
    </font>
    <font>
      <sz val="12"/>
      <name val="Times New Roman"/>
      <family val="1"/>
    </font>
    <font>
      <b/>
      <sz val="14"/>
      <name val="Arial"/>
      <family val="2"/>
    </font>
    <font>
      <b/>
      <sz val="11"/>
      <name val="Arial"/>
      <family val="2"/>
    </font>
    <font>
      <b/>
      <sz val="11"/>
      <name val="Rupee Foradian"/>
      <family val="2"/>
    </font>
    <font>
      <b/>
      <sz val="14"/>
      <color theme="1"/>
      <name val="Arial"/>
      <family val="2"/>
    </font>
    <font>
      <sz val="14"/>
      <color theme="1"/>
      <name val="Arial"/>
      <family val="2"/>
    </font>
    <font>
      <b/>
      <sz val="11"/>
      <name val="Rupee"/>
    </font>
    <font>
      <b/>
      <sz val="11"/>
      <name val="Times New Roman"/>
      <family val="1"/>
    </font>
    <font>
      <sz val="11"/>
      <name val="Times New Roman"/>
      <family val="1"/>
    </font>
    <font>
      <sz val="11"/>
      <name val="Arial Narrow"/>
      <family val="2"/>
    </font>
    <font>
      <b/>
      <sz val="11"/>
      <name val="Arial Narrow"/>
      <family val="2"/>
    </font>
    <font>
      <sz val="10"/>
      <color theme="1"/>
      <name val="Arial"/>
      <family val="2"/>
    </font>
    <font>
      <b/>
      <sz val="10"/>
      <color theme="1"/>
      <name val="Arial"/>
      <family val="2"/>
    </font>
    <font>
      <b/>
      <sz val="11"/>
      <color rgb="FF000000"/>
      <name val="Times New Roman"/>
      <family val="1"/>
    </font>
    <font>
      <b/>
      <sz val="10"/>
      <color rgb="FF000000"/>
      <name val="Times New Roman"/>
      <family val="1"/>
    </font>
    <font>
      <b/>
      <sz val="9"/>
      <color rgb="FF000000"/>
      <name val="Times New Roman"/>
      <family val="1"/>
    </font>
    <font>
      <b/>
      <sz val="8"/>
      <color rgb="FF000000"/>
      <name val="Times New Roman"/>
      <family val="1"/>
    </font>
    <font>
      <sz val="10"/>
      <color rgb="FF000000"/>
      <name val="Times New Roman"/>
      <family val="1"/>
    </font>
    <font>
      <b/>
      <sz val="11"/>
      <color theme="1"/>
      <name val="Calibri"/>
      <family val="2"/>
      <scheme val="minor"/>
    </font>
    <font>
      <b/>
      <sz val="12"/>
      <name val="Rupee Foradian"/>
      <family val="2"/>
    </font>
    <font>
      <b/>
      <sz val="8"/>
      <name val="Arial"/>
      <family val="2"/>
    </font>
    <font>
      <sz val="8"/>
      <name val="Arial"/>
      <family val="2"/>
    </font>
    <font>
      <b/>
      <sz val="12"/>
      <name val="Rupee"/>
    </font>
    <font>
      <b/>
      <sz val="12"/>
      <name val="Rupee Foradian Standard"/>
      <family val="2"/>
    </font>
    <font>
      <sz val="6"/>
      <name val="Arial"/>
      <family val="2"/>
    </font>
    <font>
      <b/>
      <sz val="6"/>
      <name val="Arial"/>
      <family val="2"/>
    </font>
    <font>
      <sz val="11"/>
      <name val="Arial"/>
      <family val="2"/>
    </font>
    <font>
      <sz val="11"/>
      <name val="Calibri"/>
      <family val="2"/>
      <scheme val="minor"/>
    </font>
    <font>
      <sz val="11"/>
      <color theme="1"/>
      <name val="Calibri"/>
      <family val="2"/>
      <scheme val="minor"/>
    </font>
    <font>
      <b/>
      <sz val="8"/>
      <name val="Times New Roman"/>
      <family val="1"/>
    </font>
    <font>
      <sz val="8"/>
      <name val="Times New Roman"/>
      <family val="1"/>
    </font>
    <font>
      <b/>
      <sz val="9"/>
      <name val="Times New Roman"/>
      <family val="1"/>
    </font>
    <font>
      <sz val="10"/>
      <name val="Times New Roman"/>
      <family val="1"/>
    </font>
    <font>
      <sz val="8"/>
      <color rgb="FFFF0000"/>
      <name val="Times New Roman"/>
      <family val="1"/>
    </font>
    <font>
      <sz val="9"/>
      <name val="Times New Roman"/>
      <family val="1"/>
    </font>
    <font>
      <sz val="11"/>
      <color theme="1"/>
      <name val="Times New Roman"/>
      <family val="1"/>
    </font>
    <font>
      <b/>
      <sz val="16"/>
      <color theme="1"/>
      <name val="Calibri"/>
      <family val="2"/>
      <scheme val="minor"/>
    </font>
    <font>
      <b/>
      <sz val="14"/>
      <name val="PMingLiU"/>
      <family val="1"/>
    </font>
    <font>
      <b/>
      <sz val="15.5"/>
      <name val="PMingLiU"/>
      <family val="1"/>
    </font>
    <font>
      <b/>
      <i/>
      <sz val="20"/>
      <name val="Monotype Corsiva"/>
      <family val="4"/>
    </font>
    <font>
      <sz val="20"/>
      <color theme="1"/>
      <name val="Calibri"/>
      <family val="2"/>
      <scheme val="minor"/>
    </font>
    <font>
      <i/>
      <sz val="11.5"/>
      <name val="Times New Roman"/>
      <family val="1"/>
    </font>
    <font>
      <b/>
      <i/>
      <sz val="13.5"/>
      <name val="Times New Roman"/>
      <family val="1"/>
    </font>
    <font>
      <b/>
      <i/>
      <sz val="11.5"/>
      <name val="Times New Roman"/>
      <family val="1"/>
    </font>
    <font>
      <b/>
      <i/>
      <sz val="11.5"/>
      <name val="Rupee"/>
    </font>
    <font>
      <i/>
      <sz val="11.5"/>
      <name val="Rupee Foradian Standard"/>
      <family val="2"/>
    </font>
    <font>
      <i/>
      <sz val="10"/>
      <name val="Arial"/>
      <family val="2"/>
    </font>
    <font>
      <i/>
      <sz val="11.5"/>
      <name val="Rupee"/>
    </font>
    <font>
      <b/>
      <i/>
      <sz val="11"/>
      <name val="Times New Roman"/>
      <family val="1"/>
    </font>
    <font>
      <b/>
      <i/>
      <sz val="12"/>
      <name val="Times New Roman"/>
      <family val="1"/>
    </font>
    <font>
      <b/>
      <sz val="22"/>
      <color theme="1"/>
      <name val="Arial"/>
      <family val="2"/>
    </font>
    <font>
      <sz val="22"/>
      <color theme="1"/>
      <name val="Arial"/>
      <family val="2"/>
    </font>
    <font>
      <b/>
      <i/>
      <sz val="11"/>
      <color theme="1"/>
      <name val="Times New Roman"/>
      <family val="1"/>
    </font>
    <font>
      <b/>
      <i/>
      <sz val="10"/>
      <name val="Times New Roman"/>
      <family val="1"/>
    </font>
    <font>
      <sz val="12"/>
      <name val="Arial"/>
      <family val="2"/>
    </font>
    <font>
      <b/>
      <sz val="18"/>
      <color theme="1"/>
      <name val="Arial"/>
      <family val="2"/>
    </font>
    <font>
      <b/>
      <sz val="14"/>
      <color theme="1"/>
      <name val="Calibri"/>
      <family val="2"/>
      <scheme val="minor"/>
    </font>
    <font>
      <b/>
      <sz val="14"/>
      <color theme="1"/>
      <name val="Times New Roman"/>
      <family val="1"/>
    </font>
    <font>
      <sz val="12"/>
      <color theme="1"/>
      <name val="Calibri"/>
      <family val="2"/>
      <scheme val="minor"/>
    </font>
    <font>
      <b/>
      <sz val="20"/>
      <color theme="1"/>
      <name val="Calibri"/>
      <family val="2"/>
      <scheme val="minor"/>
    </font>
    <font>
      <b/>
      <sz val="20"/>
      <color theme="1"/>
      <name val="Times New Roman"/>
      <family val="1"/>
    </font>
    <font>
      <sz val="20"/>
      <color theme="1"/>
      <name val="Times New Roman"/>
      <family val="1"/>
    </font>
    <font>
      <b/>
      <sz val="9"/>
      <color theme="1"/>
      <name val="Calibri"/>
      <family val="2"/>
      <scheme val="minor"/>
    </font>
    <font>
      <b/>
      <sz val="12"/>
      <color theme="1"/>
      <name val="Arial"/>
      <family val="2"/>
    </font>
    <font>
      <b/>
      <sz val="12"/>
      <name val="rupi foradian"/>
      <family val="2"/>
    </font>
    <font>
      <b/>
      <sz val="14"/>
      <name val="Times New Roman"/>
      <family val="1"/>
    </font>
    <font>
      <sz val="14"/>
      <name val="Times New Roman"/>
      <family val="1"/>
    </font>
    <font>
      <sz val="10"/>
      <color theme="1"/>
      <name val="Bookman Old Style"/>
      <family val="1"/>
    </font>
    <font>
      <b/>
      <sz val="10"/>
      <color theme="1"/>
      <name val="Bookman Old Style"/>
      <family val="1"/>
    </font>
    <font>
      <b/>
      <sz val="12"/>
      <color theme="1"/>
      <name val="Times New Roman"/>
      <family val="1"/>
    </font>
    <font>
      <sz val="12"/>
      <color theme="1"/>
      <name val="Times New Roman"/>
      <family val="1"/>
    </font>
    <font>
      <sz val="12"/>
      <color theme="1"/>
      <name val="Arial"/>
      <family val="2"/>
    </font>
    <font>
      <sz val="11"/>
      <color theme="1"/>
      <name val="Arial"/>
      <family val="2"/>
    </font>
    <font>
      <b/>
      <sz val="10"/>
      <name val="Rupee Foradian Standard"/>
      <family val="2"/>
    </font>
    <font>
      <b/>
      <sz val="11"/>
      <name val="Rupee Foradian Standard"/>
      <family val="2"/>
    </font>
    <font>
      <b/>
      <sz val="10"/>
      <color indexed="8"/>
      <name val="Arial"/>
      <family val="2"/>
    </font>
    <font>
      <sz val="10"/>
      <color indexed="8"/>
      <name val="Arial"/>
      <family val="2"/>
    </font>
    <font>
      <sz val="11"/>
      <color rgb="FFFF0000"/>
      <name val="Calibri"/>
      <family val="2"/>
      <scheme val="minor"/>
    </font>
    <font>
      <sz val="11"/>
      <color theme="1"/>
      <name val="Arial Narrow"/>
      <family val="2"/>
    </font>
    <font>
      <b/>
      <sz val="11"/>
      <color theme="1"/>
      <name val="Arial Narrow"/>
      <family val="2"/>
    </font>
    <font>
      <b/>
      <sz val="10"/>
      <color rgb="FFFF0000"/>
      <name val="Times New Roman"/>
      <family val="1"/>
    </font>
    <font>
      <sz val="11"/>
      <color rgb="FF000000"/>
      <name val="Times New Roman"/>
      <family val="1"/>
    </font>
    <font>
      <b/>
      <sz val="11"/>
      <color theme="1"/>
      <name val="Arial"/>
      <family val="2"/>
    </font>
    <font>
      <b/>
      <sz val="10"/>
      <color theme="1"/>
      <name val="Calibri"/>
      <family val="2"/>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s>
  <cellStyleXfs count="2">
    <xf numFmtId="0" fontId="0" fillId="0" borderId="0"/>
    <xf numFmtId="43" fontId="41" fillId="0" borderId="0" applyFont="0" applyFill="0" applyBorder="0" applyAlignment="0" applyProtection="0"/>
  </cellStyleXfs>
  <cellXfs count="500">
    <xf numFmtId="0" fontId="0" fillId="0" borderId="0" xfId="0"/>
    <xf numFmtId="0" fontId="2" fillId="0" borderId="0" xfId="0" applyFont="1" applyAlignment="1">
      <alignment horizontal="right"/>
    </xf>
    <xf numFmtId="0" fontId="5" fillId="0" borderId="1" xfId="0" applyFont="1" applyBorder="1" applyAlignment="1">
      <alignment horizontal="left" vertical="top" wrapText="1"/>
    </xf>
    <xf numFmtId="2" fontId="5" fillId="0" borderId="1" xfId="0" applyNumberFormat="1" applyFont="1" applyBorder="1" applyAlignment="1">
      <alignment horizontal="right" vertical="top" wrapText="1"/>
    </xf>
    <xf numFmtId="2" fontId="1" fillId="0" borderId="1" xfId="0" applyNumberFormat="1" applyFont="1" applyBorder="1" applyAlignment="1">
      <alignment horizontal="right" vertical="top" wrapText="1"/>
    </xf>
    <xf numFmtId="2" fontId="5" fillId="0" borderId="1" xfId="0" applyNumberFormat="1" applyFont="1" applyBorder="1" applyAlignment="1">
      <alignment horizontal="right"/>
    </xf>
    <xf numFmtId="0" fontId="12" fillId="0" borderId="1" xfId="0" applyFont="1" applyBorder="1" applyAlignment="1">
      <alignment horizontal="center" vertical="top" wrapText="1"/>
    </xf>
    <xf numFmtId="0" fontId="13" fillId="0" borderId="1" xfId="0" applyFont="1" applyBorder="1" applyAlignment="1">
      <alignment horizontal="left" vertical="top" wrapText="1"/>
    </xf>
    <xf numFmtId="0" fontId="14" fillId="0" borderId="0" xfId="0" applyFont="1" applyAlignment="1">
      <alignment horizontal="right"/>
    </xf>
    <xf numFmtId="0" fontId="17" fillId="0" borderId="0" xfId="0" applyFont="1" applyAlignment="1">
      <alignment horizontal="center"/>
    </xf>
    <xf numFmtId="0" fontId="18" fillId="0" borderId="0" xfId="0" applyFont="1" applyAlignment="1"/>
    <xf numFmtId="0" fontId="11" fillId="0" borderId="0" xfId="0" applyFont="1" applyBorder="1" applyAlignment="1">
      <alignment horizontal="center" vertical="center" wrapText="1"/>
    </xf>
    <xf numFmtId="0" fontId="1" fillId="0" borderId="0" xfId="0" applyFont="1" applyBorder="1" applyAlignment="1">
      <alignment horizontal="right"/>
    </xf>
    <xf numFmtId="0" fontId="15" fillId="0" borderId="1" xfId="0" applyFont="1" applyBorder="1" applyAlignment="1">
      <alignment horizontal="center"/>
    </xf>
    <xf numFmtId="0" fontId="20" fillId="0" borderId="1" xfId="0" applyFont="1" applyBorder="1" applyAlignment="1">
      <alignment vertical="top" wrapText="1"/>
    </xf>
    <xf numFmtId="0" fontId="21" fillId="0" borderId="1" xfId="0" applyFont="1" applyBorder="1" applyAlignment="1">
      <alignment vertical="top" wrapText="1"/>
    </xf>
    <xf numFmtId="2" fontId="22" fillId="0" borderId="1" xfId="0" applyNumberFormat="1" applyFont="1" applyBorder="1"/>
    <xf numFmtId="0" fontId="20" fillId="0" borderId="1" xfId="0" applyFont="1" applyBorder="1" applyAlignment="1">
      <alignment horizontal="center" vertical="top" wrapText="1"/>
    </xf>
    <xf numFmtId="2" fontId="23" fillId="0" borderId="1" xfId="0" applyNumberFormat="1" applyFont="1" applyBorder="1" applyAlignment="1">
      <alignment horizontal="right" vertical="top" wrapText="1"/>
    </xf>
    <xf numFmtId="0" fontId="20" fillId="0" borderId="1" xfId="0" applyFont="1" applyBorder="1" applyAlignment="1">
      <alignment horizontal="left" vertical="top" wrapText="1"/>
    </xf>
    <xf numFmtId="0" fontId="6" fillId="0" borderId="0" xfId="0" applyFont="1" applyAlignment="1">
      <alignment horizontal="center"/>
    </xf>
    <xf numFmtId="0" fontId="5"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5" fillId="0" borderId="1" xfId="0" applyFont="1" applyBorder="1" applyAlignment="1">
      <alignment horizontal="center" vertical="top" wrapText="1"/>
    </xf>
    <xf numFmtId="2" fontId="5" fillId="0" borderId="1" xfId="0" applyNumberFormat="1" applyFont="1" applyBorder="1" applyAlignment="1">
      <alignment vertical="center"/>
    </xf>
    <xf numFmtId="2" fontId="1" fillId="0" borderId="1" xfId="0" applyNumberFormat="1" applyFont="1" applyBorder="1" applyAlignment="1">
      <alignment vertical="center"/>
    </xf>
    <xf numFmtId="2" fontId="24" fillId="0" borderId="1" xfId="0" applyNumberFormat="1" applyFont="1" applyBorder="1"/>
    <xf numFmtId="2" fontId="1" fillId="0" borderId="1" xfId="0" applyNumberFormat="1" applyFont="1" applyBorder="1" applyAlignment="1">
      <alignment vertical="center" wrapText="1"/>
    </xf>
    <xf numFmtId="2" fontId="25" fillId="0" borderId="1" xfId="0" applyNumberFormat="1" applyFont="1" applyBorder="1"/>
    <xf numFmtId="2" fontId="5" fillId="0" borderId="1" xfId="0" applyNumberFormat="1" applyFont="1" applyBorder="1" applyAlignment="1">
      <alignment horizontal="right" vertical="center" wrapText="1"/>
    </xf>
    <xf numFmtId="2" fontId="24" fillId="0" borderId="1" xfId="0" applyNumberFormat="1" applyFont="1" applyBorder="1" applyAlignment="1">
      <alignment horizontal="right"/>
    </xf>
    <xf numFmtId="2" fontId="0" fillId="0" borderId="0" xfId="0" applyNumberFormat="1"/>
    <xf numFmtId="0" fontId="27" fillId="0" borderId="1" xfId="0" applyFont="1" applyBorder="1" applyAlignment="1">
      <alignment horizontal="center" vertical="top" wrapText="1"/>
    </xf>
    <xf numFmtId="0" fontId="27" fillId="0" borderId="1" xfId="0" applyFont="1" applyBorder="1" applyAlignment="1">
      <alignment horizontal="justify" vertical="top" wrapText="1"/>
    </xf>
    <xf numFmtId="0" fontId="0" fillId="0" borderId="1" xfId="0" applyBorder="1"/>
    <xf numFmtId="0" fontId="0" fillId="0" borderId="1" xfId="0" applyBorder="1" applyAlignment="1">
      <alignment horizontal="center"/>
    </xf>
    <xf numFmtId="0" fontId="31" fillId="0" borderId="1" xfId="0" applyFont="1" applyBorder="1"/>
    <xf numFmtId="0" fontId="32" fillId="0" borderId="0" xfId="0" applyFont="1" applyAlignment="1">
      <alignment horizontal="right"/>
    </xf>
    <xf numFmtId="0" fontId="33" fillId="0" borderId="0" xfId="0" applyFont="1"/>
    <xf numFmtId="0" fontId="34" fillId="0" borderId="0" xfId="0" applyFont="1"/>
    <xf numFmtId="0" fontId="11" fillId="0" borderId="0" xfId="0" applyFont="1"/>
    <xf numFmtId="0" fontId="37" fillId="0" borderId="0" xfId="0" applyFont="1"/>
    <xf numFmtId="0" fontId="38" fillId="0" borderId="0" xfId="0" applyFont="1"/>
    <xf numFmtId="0" fontId="14" fillId="0" borderId="0" xfId="0" applyFont="1"/>
    <xf numFmtId="0" fontId="1" fillId="0" borderId="0" xfId="0" applyFont="1"/>
    <xf numFmtId="2" fontId="30" fillId="0" borderId="1" xfId="0" applyNumberFormat="1" applyFont="1" applyBorder="1" applyAlignment="1">
      <alignment horizontal="right" vertical="top" wrapText="1"/>
    </xf>
    <xf numFmtId="0" fontId="15" fillId="0" borderId="0" xfId="0" applyFont="1" applyAlignment="1">
      <alignment horizontal="right"/>
    </xf>
    <xf numFmtId="0" fontId="39" fillId="0" borderId="0" xfId="0" applyFont="1"/>
    <xf numFmtId="0" fontId="39" fillId="0" borderId="0" xfId="0" applyFont="1" applyBorder="1"/>
    <xf numFmtId="2" fontId="15" fillId="0" borderId="0" xfId="0" applyNumberFormat="1" applyFont="1" applyBorder="1" applyAlignment="1">
      <alignment horizontal="center"/>
    </xf>
    <xf numFmtId="0" fontId="15" fillId="0" borderId="0" xfId="0" applyFont="1" applyBorder="1"/>
    <xf numFmtId="0" fontId="38" fillId="0" borderId="0" xfId="0" applyFont="1" applyBorder="1"/>
    <xf numFmtId="0" fontId="1" fillId="0" borderId="1" xfId="0" applyFont="1" applyBorder="1" applyAlignment="1">
      <alignment horizontal="left" vertical="top" wrapText="1"/>
    </xf>
    <xf numFmtId="0" fontId="42" fillId="0" borderId="8" xfId="0" applyFont="1" applyBorder="1" applyAlignment="1">
      <alignment horizontal="right" vertical="center" wrapText="1"/>
    </xf>
    <xf numFmtId="0" fontId="43" fillId="0" borderId="0" xfId="0" applyFont="1"/>
    <xf numFmtId="0" fontId="44" fillId="0" borderId="8" xfId="0" applyFont="1" applyBorder="1" applyAlignment="1">
      <alignment horizontal="right" vertical="center" wrapText="1"/>
    </xf>
    <xf numFmtId="0" fontId="43" fillId="0" borderId="1" xfId="0" applyFont="1" applyBorder="1"/>
    <xf numFmtId="0" fontId="9" fillId="0" borderId="1" xfId="0" applyFont="1" applyBorder="1" applyAlignment="1">
      <alignment horizontal="left" vertical="center"/>
    </xf>
    <xf numFmtId="2" fontId="43" fillId="0" borderId="1" xfId="0" applyNumberFormat="1" applyFont="1" applyBorder="1"/>
    <xf numFmtId="0" fontId="45" fillId="0" borderId="1" xfId="0" applyFont="1" applyBorder="1" applyAlignment="1">
      <alignment horizontal="center" vertical="center"/>
    </xf>
    <xf numFmtId="0" fontId="45" fillId="0" borderId="1" xfId="0" applyFont="1" applyBorder="1" applyAlignment="1">
      <alignment horizontal="left" vertical="center" wrapText="1"/>
    </xf>
    <xf numFmtId="0" fontId="45" fillId="0" borderId="1" xfId="0" applyFont="1" applyFill="1" applyBorder="1" applyAlignment="1">
      <alignment horizontal="left" vertical="top" wrapText="1"/>
    </xf>
    <xf numFmtId="0" fontId="42" fillId="0" borderId="8" xfId="0" applyFont="1" applyBorder="1" applyAlignment="1">
      <alignment vertical="center" wrapText="1"/>
    </xf>
    <xf numFmtId="0" fontId="43" fillId="0" borderId="0" xfId="0" applyFont="1" applyFill="1"/>
    <xf numFmtId="0" fontId="46" fillId="0" borderId="0" xfId="0" applyFont="1" applyFill="1"/>
    <xf numFmtId="0" fontId="9" fillId="0" borderId="1" xfId="0" applyFont="1" applyFill="1" applyBorder="1" applyAlignment="1">
      <alignment horizontal="center" vertical="center" wrapText="1"/>
    </xf>
    <xf numFmtId="0" fontId="43" fillId="0" borderId="1" xfId="0" applyFont="1" applyFill="1" applyBorder="1"/>
    <xf numFmtId="2" fontId="45" fillId="0" borderId="1" xfId="0" applyNumberFormat="1" applyFont="1" applyFill="1" applyBorder="1" applyAlignment="1">
      <alignment vertical="center"/>
    </xf>
    <xf numFmtId="0" fontId="20" fillId="0" borderId="1" xfId="0" applyFont="1" applyBorder="1" applyAlignment="1">
      <alignment horizontal="center" vertical="center"/>
    </xf>
    <xf numFmtId="0" fontId="2" fillId="0" borderId="0" xfId="0" applyFont="1"/>
    <xf numFmtId="0" fontId="2" fillId="0" borderId="0" xfId="0" applyFont="1" applyBorder="1" applyAlignment="1"/>
    <xf numFmtId="2" fontId="45" fillId="0" borderId="1" xfId="0" applyNumberFormat="1" applyFont="1" applyFill="1" applyBorder="1" applyAlignment="1">
      <alignment horizontal="center" vertical="center"/>
    </xf>
    <xf numFmtId="0" fontId="5" fillId="0" borderId="0" xfId="0" applyFont="1"/>
    <xf numFmtId="0" fontId="1" fillId="0" borderId="0" xfId="0" applyFont="1" applyAlignment="1">
      <alignment horizontal="center"/>
    </xf>
    <xf numFmtId="2" fontId="0" fillId="0" borderId="1" xfId="0" applyNumberFormat="1" applyBorder="1"/>
    <xf numFmtId="0" fontId="1" fillId="0" borderId="1" xfId="0" applyFont="1" applyBorder="1" applyAlignment="1">
      <alignment horizontal="center"/>
    </xf>
    <xf numFmtId="0" fontId="5" fillId="0" borderId="1" xfId="0" applyFont="1" applyBorder="1"/>
    <xf numFmtId="2" fontId="1" fillId="0" borderId="1" xfId="0" applyNumberFormat="1" applyFont="1" applyBorder="1"/>
    <xf numFmtId="0" fontId="1" fillId="0" borderId="1" xfId="0" applyFont="1" applyBorder="1" applyAlignment="1">
      <alignment horizontal="center" vertical="top"/>
    </xf>
    <xf numFmtId="0" fontId="11" fillId="0" borderId="0" xfId="0" applyFont="1" applyAlignment="1">
      <alignment horizontal="right" vertical="center" wrapText="1"/>
    </xf>
    <xf numFmtId="49" fontId="12" fillId="0" borderId="1" xfId="0" applyNumberFormat="1" applyFont="1" applyBorder="1" applyAlignment="1">
      <alignment horizontal="center" vertical="top" wrapText="1"/>
    </xf>
    <xf numFmtId="0" fontId="13" fillId="0" borderId="1" xfId="0" applyFont="1" applyBorder="1" applyAlignment="1">
      <alignment horizontal="center" vertical="top" wrapText="1"/>
    </xf>
    <xf numFmtId="0" fontId="13" fillId="0" borderId="1" xfId="0" applyFont="1" applyFill="1" applyBorder="1" applyAlignment="1">
      <alignment horizontal="center" vertical="top" wrapText="1"/>
    </xf>
    <xf numFmtId="0" fontId="13" fillId="0" borderId="1" xfId="0" applyFont="1" applyFill="1" applyBorder="1" applyAlignment="1">
      <alignment horizontal="left" vertical="top" wrapText="1"/>
    </xf>
    <xf numFmtId="2" fontId="5" fillId="0" borderId="1" xfId="0" applyNumberFormat="1" applyFont="1" applyBorder="1"/>
    <xf numFmtId="0" fontId="12" fillId="0" borderId="1" xfId="0" applyFont="1" applyBorder="1" applyAlignment="1">
      <alignment horizontal="left" vertical="top" wrapText="1"/>
    </xf>
    <xf numFmtId="2" fontId="9" fillId="0" borderId="1" xfId="0" applyNumberFormat="1" applyFont="1" applyBorder="1" applyAlignment="1">
      <alignment horizontal="right" vertical="top" wrapText="1"/>
    </xf>
    <xf numFmtId="2" fontId="21" fillId="0" borderId="1" xfId="0" applyNumberFormat="1" applyFont="1" applyBorder="1" applyAlignment="1">
      <alignment horizontal="right" vertical="top" wrapText="1"/>
    </xf>
    <xf numFmtId="0" fontId="13" fillId="0" borderId="11" xfId="0" applyFont="1" applyFill="1" applyBorder="1" applyAlignment="1">
      <alignment horizontal="center" vertical="top" wrapText="1"/>
    </xf>
    <xf numFmtId="0" fontId="48" fillId="0" borderId="0" xfId="0" applyFont="1" applyAlignment="1">
      <alignment horizontal="justify"/>
    </xf>
    <xf numFmtId="49" fontId="15" fillId="0" borderId="1" xfId="0" applyNumberFormat="1" applyFont="1" applyBorder="1" applyAlignment="1">
      <alignment horizontal="center"/>
    </xf>
    <xf numFmtId="0" fontId="31" fillId="0" borderId="1" xfId="0" applyFont="1" applyBorder="1" applyAlignment="1">
      <alignment horizontal="center"/>
    </xf>
    <xf numFmtId="2" fontId="31" fillId="0" borderId="1" xfId="0" applyNumberFormat="1" applyFont="1" applyBorder="1"/>
    <xf numFmtId="49" fontId="20" fillId="0" borderId="1" xfId="0" applyNumberFormat="1" applyFont="1" applyBorder="1" applyAlignment="1">
      <alignment horizontal="center" vertical="top" wrapText="1"/>
    </xf>
    <xf numFmtId="0" fontId="21" fillId="0" borderId="1" xfId="0" applyFont="1" applyBorder="1" applyAlignment="1">
      <alignment horizontal="center" vertical="top" wrapText="1"/>
    </xf>
    <xf numFmtId="0" fontId="0" fillId="0" borderId="0" xfId="0" applyAlignment="1">
      <alignment horizontal="center" vertical="center" wrapText="1"/>
    </xf>
    <xf numFmtId="0" fontId="0" fillId="0" borderId="0" xfId="0" applyBorder="1"/>
    <xf numFmtId="0" fontId="50" fillId="0" borderId="0" xfId="0" applyFont="1" applyBorder="1" applyAlignment="1">
      <alignment horizontal="center"/>
    </xf>
    <xf numFmtId="0" fontId="51" fillId="0" borderId="0" xfId="0" applyFont="1" applyBorder="1" applyAlignment="1">
      <alignment horizontal="center"/>
    </xf>
    <xf numFmtId="0" fontId="54" fillId="0" borderId="0" xfId="0" applyFont="1" applyAlignment="1">
      <alignment horizontal="center" vertical="center" wrapText="1"/>
    </xf>
    <xf numFmtId="0" fontId="58" fillId="0" borderId="0" xfId="0" applyFont="1" applyAlignment="1">
      <alignment horizontal="center"/>
    </xf>
    <xf numFmtId="2" fontId="59" fillId="0" borderId="0" xfId="0" applyNumberFormat="1" applyFont="1" applyAlignment="1">
      <alignment horizontal="right"/>
    </xf>
    <xf numFmtId="0" fontId="54" fillId="0" borderId="0" xfId="0" applyFont="1" applyAlignment="1">
      <alignment vertical="top" wrapText="1"/>
    </xf>
    <xf numFmtId="0" fontId="60" fillId="0" borderId="0" xfId="0" applyFont="1" applyAlignment="1">
      <alignment horizontal="center" vertical="center"/>
    </xf>
    <xf numFmtId="0" fontId="60" fillId="0" borderId="9" xfId="0" applyFont="1" applyBorder="1" applyAlignment="1">
      <alignment horizontal="center"/>
    </xf>
    <xf numFmtId="0" fontId="62" fillId="0" borderId="0" xfId="0" applyFont="1"/>
    <xf numFmtId="0" fontId="65" fillId="0" borderId="0" xfId="0" applyFont="1"/>
    <xf numFmtId="0" fontId="61" fillId="0" borderId="9" xfId="0" applyFont="1" applyBorder="1" applyAlignment="1">
      <alignment horizontal="center"/>
    </xf>
    <xf numFmtId="0" fontId="54" fillId="0" borderId="0" xfId="0" applyFont="1" applyBorder="1" applyAlignment="1">
      <alignment horizontal="left" indent="4"/>
    </xf>
    <xf numFmtId="2" fontId="66" fillId="0" borderId="9" xfId="0" applyNumberFormat="1" applyFont="1" applyBorder="1" applyAlignment="1">
      <alignment horizontal="right"/>
    </xf>
    <xf numFmtId="0" fontId="48" fillId="0" borderId="0" xfId="0" applyFont="1"/>
    <xf numFmtId="0" fontId="5" fillId="0" borderId="1" xfId="0" applyFont="1" applyBorder="1" applyAlignment="1">
      <alignment horizontal="center" vertical="center" wrapText="1"/>
    </xf>
    <xf numFmtId="2" fontId="1" fillId="0" borderId="1" xfId="0" applyNumberFormat="1" applyFont="1" applyBorder="1" applyAlignment="1">
      <alignment horizontal="center"/>
    </xf>
    <xf numFmtId="0" fontId="15" fillId="0" borderId="0" xfId="0" applyFont="1" applyBorder="1" applyAlignment="1">
      <alignment horizontal="center" vertical="center" wrapText="1"/>
    </xf>
    <xf numFmtId="2" fontId="20" fillId="0" borderId="1" xfId="0" applyNumberFormat="1" applyFont="1" applyBorder="1" applyAlignment="1">
      <alignment horizontal="right" vertical="top" wrapText="1"/>
    </xf>
    <xf numFmtId="2" fontId="0" fillId="0" borderId="1" xfId="0" applyNumberFormat="1" applyBorder="1" applyAlignment="1">
      <alignment horizontal="right" vertical="center" wrapText="1"/>
    </xf>
    <xf numFmtId="0" fontId="31" fillId="0" borderId="0" xfId="0" applyFont="1" applyAlignment="1">
      <alignment horizontal="center" vertical="center" wrapText="1"/>
    </xf>
    <xf numFmtId="0" fontId="15" fillId="0" borderId="0" xfId="0" applyFont="1" applyBorder="1" applyAlignment="1">
      <alignment horizontal="right" vertical="center"/>
    </xf>
    <xf numFmtId="0" fontId="49" fillId="0" borderId="0" xfId="0" applyFont="1" applyAlignment="1">
      <alignment horizontal="center" wrapText="1"/>
    </xf>
    <xf numFmtId="0" fontId="14" fillId="0" borderId="0" xfId="0" applyFont="1" applyAlignment="1">
      <alignment horizontal="center"/>
    </xf>
    <xf numFmtId="0" fontId="49" fillId="0" borderId="0" xfId="0" applyFont="1" applyAlignment="1">
      <alignment horizontal="center" wrapText="1"/>
    </xf>
    <xf numFmtId="0" fontId="1" fillId="0" borderId="0" xfId="0" applyFont="1" applyAlignment="1">
      <alignment horizontal="center" vertical="center" wrapText="1"/>
    </xf>
    <xf numFmtId="0" fontId="9" fillId="0" borderId="1" xfId="0" applyFont="1" applyBorder="1" applyAlignment="1">
      <alignment horizontal="center" vertical="top" wrapText="1"/>
    </xf>
    <xf numFmtId="0" fontId="14" fillId="0" borderId="0" xfId="0" applyFont="1" applyAlignment="1">
      <alignment horizontal="center"/>
    </xf>
    <xf numFmtId="0" fontId="11" fillId="0" borderId="0" xfId="0" applyFont="1" applyAlignment="1">
      <alignment horizontal="center"/>
    </xf>
    <xf numFmtId="0" fontId="12"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11" fillId="0" borderId="1" xfId="0" applyFont="1" applyBorder="1" applyAlignment="1">
      <alignment horizontal="center"/>
    </xf>
    <xf numFmtId="0" fontId="11" fillId="0" borderId="0" xfId="0" applyFont="1" applyAlignment="1">
      <alignment horizontal="center" vertical="center" wrapText="1"/>
    </xf>
    <xf numFmtId="0" fontId="6" fillId="0" borderId="0" xfId="0" applyFont="1" applyAlignment="1">
      <alignment horizont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top" wrapText="1"/>
    </xf>
    <xf numFmtId="0" fontId="17" fillId="0" borderId="0" xfId="0" applyFont="1" applyAlignment="1">
      <alignment horizontal="center" wrapText="1"/>
    </xf>
    <xf numFmtId="0" fontId="9" fillId="0" borderId="1" xfId="0" applyFont="1" applyBorder="1" applyAlignment="1">
      <alignment horizontal="center" vertical="center"/>
    </xf>
    <xf numFmtId="0" fontId="11" fillId="0" borderId="0" xfId="0" applyFont="1" applyAlignment="1">
      <alignment horizontal="right"/>
    </xf>
    <xf numFmtId="0" fontId="1" fillId="0" borderId="1" xfId="0" applyFont="1" applyBorder="1" applyAlignment="1">
      <alignment horizontal="center" vertical="top" wrapText="1"/>
    </xf>
    <xf numFmtId="0" fontId="0" fillId="0" borderId="0" xfId="0" applyAlignment="1"/>
    <xf numFmtId="2" fontId="23" fillId="0" borderId="1" xfId="0" applyNumberFormat="1" applyFont="1" applyBorder="1"/>
    <xf numFmtId="0" fontId="39" fillId="0" borderId="1" xfId="0" applyFont="1" applyBorder="1" applyAlignment="1">
      <alignment horizontal="center" vertical="top" wrapText="1"/>
    </xf>
    <xf numFmtId="0" fontId="39" fillId="0" borderId="1" xfId="0" applyFont="1" applyBorder="1" applyAlignment="1">
      <alignment vertical="top" wrapText="1"/>
    </xf>
    <xf numFmtId="0" fontId="15" fillId="0" borderId="1" xfId="0" applyFont="1" applyBorder="1" applyAlignment="1">
      <alignment horizontal="center" vertical="top" wrapText="1"/>
    </xf>
    <xf numFmtId="0" fontId="71" fillId="0" borderId="0" xfId="0" applyFont="1"/>
    <xf numFmtId="0" fontId="13" fillId="0" borderId="1" xfId="0" applyFont="1" applyBorder="1" applyAlignment="1">
      <alignment vertical="top" wrapText="1"/>
    </xf>
    <xf numFmtId="2" fontId="13" fillId="0" borderId="1" xfId="0" applyNumberFormat="1" applyFont="1" applyBorder="1" applyAlignment="1">
      <alignment horizontal="right" vertical="top" wrapText="1"/>
    </xf>
    <xf numFmtId="2" fontId="71" fillId="0" borderId="1" xfId="0" applyNumberFormat="1" applyFont="1" applyBorder="1"/>
    <xf numFmtId="2" fontId="13" fillId="0" borderId="1" xfId="0" applyNumberFormat="1" applyFont="1" applyFill="1" applyBorder="1" applyAlignment="1">
      <alignment horizontal="right" vertical="top" wrapText="1"/>
    </xf>
    <xf numFmtId="2" fontId="11" fillId="0" borderId="1" xfId="0" applyNumberFormat="1" applyFont="1" applyBorder="1"/>
    <xf numFmtId="0" fontId="9" fillId="0" borderId="1" xfId="0" applyFont="1" applyBorder="1" applyAlignment="1">
      <alignment horizontal="center"/>
    </xf>
    <xf numFmtId="0" fontId="70" fillId="0" borderId="0" xfId="0" applyFont="1" applyAlignment="1">
      <alignment horizontal="center" vertical="center" wrapText="1"/>
    </xf>
    <xf numFmtId="2" fontId="0" fillId="0" borderId="12" xfId="0" applyNumberFormat="1" applyFill="1" applyBorder="1" applyAlignment="1">
      <alignment horizontal="right" vertical="center" wrapText="1"/>
    </xf>
    <xf numFmtId="2" fontId="5"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top" wrapText="1"/>
    </xf>
    <xf numFmtId="0" fontId="0" fillId="0" borderId="1" xfId="0" quotePrefix="1" applyBorder="1" applyAlignment="1">
      <alignment horizontal="center" vertical="center"/>
    </xf>
    <xf numFmtId="2" fontId="0" fillId="0" borderId="1" xfId="0" applyNumberFormat="1" applyBorder="1" applyAlignment="1">
      <alignment horizontal="center" vertical="center"/>
    </xf>
    <xf numFmtId="2" fontId="1" fillId="0" borderId="1" xfId="0" applyNumberFormat="1" applyFont="1" applyBorder="1" applyAlignment="1">
      <alignment horizontal="center" vertical="center"/>
    </xf>
    <xf numFmtId="0" fontId="11" fillId="0" borderId="0" xfId="0" applyFont="1" applyAlignment="1">
      <alignment horizontal="right"/>
    </xf>
    <xf numFmtId="0" fontId="75" fillId="0" borderId="8" xfId="0" applyFont="1" applyBorder="1" applyAlignment="1">
      <alignment horizontal="center" vertical="center"/>
    </xf>
    <xf numFmtId="0" fontId="75" fillId="0" borderId="8" xfId="0" applyFont="1" applyBorder="1" applyAlignment="1">
      <alignment horizontal="right" vertical="center"/>
    </xf>
    <xf numFmtId="0" fontId="14" fillId="0" borderId="0" xfId="0" applyFont="1" applyAlignment="1">
      <alignment horizontal="center"/>
    </xf>
    <xf numFmtId="0" fontId="12" fillId="0" borderId="1" xfId="0" applyFont="1" applyBorder="1" applyAlignment="1">
      <alignment horizontal="center"/>
    </xf>
    <xf numFmtId="0" fontId="13" fillId="0" borderId="1" xfId="0" quotePrefix="1" applyFont="1" applyBorder="1" applyAlignment="1">
      <alignment horizontal="center" vertical="center"/>
    </xf>
    <xf numFmtId="4" fontId="13" fillId="0" borderId="1" xfId="0" applyNumberFormat="1" applyFont="1" applyBorder="1" applyAlignment="1">
      <alignment horizontal="center" vertical="center"/>
    </xf>
    <xf numFmtId="0" fontId="13" fillId="0" borderId="1" xfId="0" applyFont="1" applyBorder="1" applyAlignment="1">
      <alignment vertical="center" wrapText="1"/>
    </xf>
    <xf numFmtId="2" fontId="13" fillId="0" borderId="1" xfId="0" applyNumberFormat="1" applyFont="1" applyBorder="1" applyAlignment="1">
      <alignment horizontal="center" vertical="center"/>
    </xf>
    <xf numFmtId="0" fontId="78" fillId="0" borderId="1" xfId="0" applyFont="1" applyBorder="1" applyAlignment="1">
      <alignment horizontal="center"/>
    </xf>
    <xf numFmtId="0" fontId="79" fillId="0" borderId="1" xfId="0" applyFont="1" applyBorder="1"/>
    <xf numFmtId="0" fontId="13" fillId="0" borderId="1" xfId="0" applyFont="1" applyBorder="1"/>
    <xf numFmtId="0" fontId="78" fillId="0" borderId="1" xfId="0" applyFont="1" applyBorder="1" applyAlignment="1">
      <alignment horizontal="center" wrapText="1"/>
    </xf>
    <xf numFmtId="0" fontId="79" fillId="0" borderId="1" xfId="0" applyFont="1" applyBorder="1" applyAlignment="1">
      <alignment horizontal="center" vertical="center" wrapText="1"/>
    </xf>
    <xf numFmtId="0" fontId="62" fillId="0" borderId="0" xfId="0" applyFont="1" applyBorder="1" applyAlignment="1">
      <alignment horizontal="right" vertical="center"/>
    </xf>
    <xf numFmtId="2" fontId="45" fillId="0" borderId="1" xfId="0" applyNumberFormat="1" applyFont="1" applyBorder="1" applyAlignment="1">
      <alignment horizontal="center" vertical="center"/>
    </xf>
    <xf numFmtId="0" fontId="81" fillId="0" borderId="1" xfId="0" applyFont="1" applyBorder="1" applyAlignment="1">
      <alignment horizontal="center" vertical="center" wrapText="1"/>
    </xf>
    <xf numFmtId="2" fontId="81" fillId="0" borderId="1" xfId="0" applyNumberFormat="1" applyFont="1" applyBorder="1" applyAlignment="1">
      <alignment horizontal="center" vertical="top" wrapText="1"/>
    </xf>
    <xf numFmtId="0" fontId="9" fillId="0" borderId="1" xfId="0" applyFont="1" applyBorder="1" applyAlignment="1">
      <alignment horizontal="center" vertical="top" wrapText="1"/>
    </xf>
    <xf numFmtId="0" fontId="1" fillId="0" borderId="1" xfId="0" applyFont="1" applyBorder="1" applyAlignment="1">
      <alignment horizontal="center" wrapText="1"/>
    </xf>
    <xf numFmtId="0" fontId="5" fillId="0" borderId="1" xfId="0" quotePrefix="1" applyFont="1" applyBorder="1" applyAlignment="1">
      <alignment horizontal="center" vertical="center"/>
    </xf>
    <xf numFmtId="0" fontId="1" fillId="0" borderId="1" xfId="0" applyFont="1" applyBorder="1" applyAlignment="1">
      <alignment vertical="center" wrapText="1"/>
    </xf>
    <xf numFmtId="49" fontId="0" fillId="0" borderId="1" xfId="0" applyNumberFormat="1" applyBorder="1" applyAlignment="1">
      <alignment horizontal="center" vertical="center" wrapText="1"/>
    </xf>
    <xf numFmtId="2" fontId="1" fillId="0" borderId="1" xfId="0" applyNumberFormat="1" applyFont="1" applyBorder="1" applyAlignment="1">
      <alignment horizontal="center" vertical="center" wrapText="1"/>
    </xf>
    <xf numFmtId="2" fontId="15" fillId="0" borderId="1" xfId="0" applyNumberFormat="1" applyFont="1" applyBorder="1" applyAlignment="1">
      <alignment horizontal="center"/>
    </xf>
    <xf numFmtId="0" fontId="40" fillId="0" borderId="1" xfId="0" quotePrefix="1" applyFont="1" applyBorder="1" applyAlignment="1">
      <alignment horizontal="center" vertical="center" wrapText="1"/>
    </xf>
    <xf numFmtId="2" fontId="40" fillId="0" borderId="1" xfId="0" applyNumberFormat="1" applyFont="1" applyBorder="1" applyAlignment="1">
      <alignment horizontal="center" vertical="center" wrapText="1"/>
    </xf>
    <xf numFmtId="0" fontId="21" fillId="0" borderId="3" xfId="0" applyFont="1" applyBorder="1" applyAlignment="1">
      <alignment vertical="top" wrapText="1"/>
    </xf>
    <xf numFmtId="0" fontId="21" fillId="0" borderId="2" xfId="0" applyFont="1" applyBorder="1" applyAlignment="1">
      <alignment vertical="top" wrapText="1"/>
    </xf>
    <xf numFmtId="0" fontId="14" fillId="0" borderId="0" xfId="0" applyFont="1" applyAlignment="1">
      <alignment horizontal="center"/>
    </xf>
    <xf numFmtId="0" fontId="31" fillId="0" borderId="1" xfId="0" applyFont="1" applyBorder="1" applyAlignment="1">
      <alignment horizontal="center" vertical="center"/>
    </xf>
    <xf numFmtId="2" fontId="5" fillId="0" borderId="11" xfId="0" applyNumberFormat="1" applyFont="1" applyFill="1" applyBorder="1" applyAlignment="1">
      <alignment vertical="center"/>
    </xf>
    <xf numFmtId="0" fontId="6" fillId="0" borderId="0" xfId="0" applyFont="1" applyAlignment="1">
      <alignment horizontal="center" wrapText="1"/>
    </xf>
    <xf numFmtId="0" fontId="1" fillId="0" borderId="1" xfId="0" applyFont="1" applyBorder="1" applyAlignment="1">
      <alignment horizontal="center" vertical="center" wrapText="1"/>
    </xf>
    <xf numFmtId="0" fontId="17" fillId="0" borderId="0" xfId="0" applyFont="1" applyAlignment="1">
      <alignment horizontal="center" wrapText="1"/>
    </xf>
    <xf numFmtId="0" fontId="11" fillId="0" borderId="0" xfId="0" applyFont="1" applyAlignment="1">
      <alignment horizontal="right"/>
    </xf>
    <xf numFmtId="0" fontId="1" fillId="0" borderId="1" xfId="0" applyFont="1" applyBorder="1" applyAlignment="1">
      <alignment horizontal="center" vertical="center"/>
    </xf>
    <xf numFmtId="0" fontId="0" fillId="0" borderId="1" xfId="0" quotePrefix="1" applyBorder="1" applyAlignment="1">
      <alignment horizontal="center" vertical="center" wrapText="1"/>
    </xf>
    <xf numFmtId="2" fontId="0" fillId="0" borderId="1" xfId="0" applyNumberFormat="1" applyBorder="1" applyAlignment="1">
      <alignment horizontal="center" vertical="center" wrapText="1"/>
    </xf>
    <xf numFmtId="0" fontId="6" fillId="0" borderId="0" xfId="0" applyFont="1"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center" vertical="top" wrapText="1"/>
    </xf>
    <xf numFmtId="2" fontId="5" fillId="0" borderId="1" xfId="0" applyNumberFormat="1" applyFont="1" applyBorder="1" applyAlignment="1">
      <alignment horizontal="right" vertical="center"/>
    </xf>
    <xf numFmtId="0" fontId="45" fillId="0" borderId="1" xfId="0" applyFont="1" applyBorder="1" applyAlignment="1">
      <alignment vertical="top" wrapText="1"/>
    </xf>
    <xf numFmtId="0" fontId="15" fillId="0" borderId="1" xfId="0" applyFont="1" applyBorder="1" applyAlignment="1"/>
    <xf numFmtId="0" fontId="15" fillId="0" borderId="6" xfId="0" applyFont="1" applyBorder="1" applyAlignment="1">
      <alignment horizontal="center"/>
    </xf>
    <xf numFmtId="2" fontId="1" fillId="0" borderId="11" xfId="0" applyNumberFormat="1" applyFont="1" applyFill="1" applyBorder="1" applyAlignment="1">
      <alignment horizontal="right" vertical="top" wrapText="1"/>
    </xf>
    <xf numFmtId="2" fontId="25" fillId="0" borderId="11" xfId="0" applyNumberFormat="1" applyFont="1" applyFill="1" applyBorder="1"/>
    <xf numFmtId="0" fontId="0" fillId="0" borderId="0" xfId="0" applyAlignment="1">
      <alignment wrapText="1"/>
    </xf>
    <xf numFmtId="0" fontId="17" fillId="0" borderId="0" xfId="0" applyFont="1" applyAlignment="1">
      <alignment horizontal="center" wrapText="1"/>
    </xf>
    <xf numFmtId="0" fontId="70" fillId="0" borderId="0" xfId="0" applyFont="1" applyAlignment="1">
      <alignment horizontal="center" wrapText="1"/>
    </xf>
    <xf numFmtId="0" fontId="48" fillId="0" borderId="0" xfId="0" applyFont="1" applyAlignment="1">
      <alignment wrapText="1"/>
    </xf>
    <xf numFmtId="0" fontId="45" fillId="0" borderId="1" xfId="0" applyFont="1" applyBorder="1" applyAlignment="1">
      <alignment horizontal="center" vertical="center" wrapText="1"/>
    </xf>
    <xf numFmtId="0" fontId="14" fillId="0" borderId="0" xfId="0" applyFont="1" applyAlignment="1">
      <alignment horizontal="right"/>
    </xf>
    <xf numFmtId="0" fontId="13" fillId="0" borderId="1" xfId="0" quotePrefix="1" applyNumberFormat="1" applyFont="1" applyBorder="1" applyAlignment="1">
      <alignment horizontal="center" vertical="center" wrapText="1"/>
    </xf>
    <xf numFmtId="2" fontId="12" fillId="0" borderId="1" xfId="0" applyNumberFormat="1" applyFont="1" applyBorder="1" applyAlignment="1">
      <alignment horizontal="center" vertical="center"/>
    </xf>
    <xf numFmtId="0" fontId="79" fillId="0" borderId="1" xfId="0" applyFont="1" applyBorder="1" applyAlignment="1">
      <alignment vertical="top" wrapText="1"/>
    </xf>
    <xf numFmtId="0" fontId="62" fillId="0" borderId="0" xfId="0" applyFont="1" applyBorder="1" applyAlignment="1">
      <alignment vertical="center"/>
    </xf>
    <xf numFmtId="0" fontId="62" fillId="0" borderId="8" xfId="0" applyFont="1" applyBorder="1" applyAlignment="1">
      <alignment horizontal="right" vertical="center"/>
    </xf>
    <xf numFmtId="0" fontId="79" fillId="0" borderId="3" xfId="0" quotePrefix="1" applyNumberFormat="1" applyFont="1" applyBorder="1" applyAlignment="1">
      <alignment horizontal="center" vertical="center"/>
    </xf>
    <xf numFmtId="2" fontId="45" fillId="0" borderId="1" xfId="0" applyNumberFormat="1" applyFont="1" applyBorder="1" applyAlignment="1">
      <alignment vertical="center"/>
    </xf>
    <xf numFmtId="4" fontId="70" fillId="0" borderId="1" xfId="0" applyNumberFormat="1" applyFont="1" applyBorder="1" applyAlignment="1">
      <alignment horizontal="center"/>
    </xf>
    <xf numFmtId="0" fontId="0" fillId="0" borderId="0" xfId="0" applyBorder="1" applyAlignment="1"/>
    <xf numFmtId="0" fontId="0" fillId="0" borderId="0" xfId="0" applyAlignment="1">
      <alignment wrapText="1"/>
    </xf>
    <xf numFmtId="0" fontId="1" fillId="0" borderId="0" xfId="0" applyFont="1" applyAlignment="1">
      <alignment horizontal="center" vertical="center" wrapText="1"/>
    </xf>
    <xf numFmtId="0" fontId="1" fillId="0" borderId="0" xfId="0" applyFont="1" applyAlignment="1">
      <alignment horizontal="right"/>
    </xf>
    <xf numFmtId="0" fontId="1" fillId="0" borderId="1" xfId="0" applyFont="1" applyBorder="1" applyAlignment="1">
      <alignment horizontal="center" vertical="top" wrapText="1"/>
    </xf>
    <xf numFmtId="2" fontId="5" fillId="0" borderId="1" xfId="0" applyNumberFormat="1" applyFont="1" applyBorder="1" applyAlignment="1"/>
    <xf numFmtId="0" fontId="17" fillId="0" borderId="0" xfId="0" applyFont="1" applyAlignment="1">
      <alignment horizontal="center" wrapText="1"/>
    </xf>
    <xf numFmtId="0" fontId="14" fillId="0" borderId="0" xfId="0" applyFont="1" applyAlignment="1">
      <alignment horizontal="right"/>
    </xf>
    <xf numFmtId="0" fontId="29" fillId="0" borderId="1" xfId="0" applyFont="1" applyBorder="1" applyAlignment="1">
      <alignment horizontal="center" vertical="top" wrapText="1"/>
    </xf>
    <xf numFmtId="0" fontId="30" fillId="0" borderId="1" xfId="0" applyFont="1" applyBorder="1" applyAlignment="1">
      <alignment horizontal="justify" vertical="top" wrapText="1"/>
    </xf>
    <xf numFmtId="0" fontId="9" fillId="0" borderId="1" xfId="0" applyFont="1" applyBorder="1" applyAlignment="1">
      <alignment horizontal="justify" vertical="top" wrapText="1"/>
    </xf>
    <xf numFmtId="2" fontId="27" fillId="0" borderId="1" xfId="0" applyNumberFormat="1" applyFont="1" applyBorder="1" applyAlignment="1">
      <alignment horizontal="right" vertical="top" wrapText="1"/>
    </xf>
    <xf numFmtId="2" fontId="9" fillId="0" borderId="1" xfId="0" applyNumberFormat="1" applyFont="1" applyBorder="1" applyAlignment="1">
      <alignment vertical="top" wrapText="1"/>
    </xf>
    <xf numFmtId="0" fontId="0" fillId="0" borderId="1" xfId="0" quotePrefix="1" applyBorder="1" applyAlignment="1">
      <alignment horizontal="center" vertical="center" wrapText="1"/>
    </xf>
    <xf numFmtId="0" fontId="0" fillId="0" borderId="1" xfId="0" applyBorder="1" applyAlignment="1">
      <alignment vertical="top" wrapText="1"/>
    </xf>
    <xf numFmtId="2" fontId="80" fillId="0" borderId="1" xfId="0" applyNumberFormat="1" applyFont="1" applyBorder="1" applyAlignment="1">
      <alignment horizontal="center" vertical="center" wrapText="1"/>
    </xf>
    <xf numFmtId="0" fontId="80" fillId="0" borderId="1" xfId="0" applyFont="1" applyBorder="1" applyAlignment="1">
      <alignment horizontal="center" vertical="center" wrapText="1"/>
    </xf>
    <xf numFmtId="2" fontId="80" fillId="0" borderId="3" xfId="0" applyNumberFormat="1" applyFont="1" applyBorder="1" applyAlignment="1">
      <alignment horizontal="center" vertical="center"/>
    </xf>
    <xf numFmtId="0" fontId="80" fillId="0" borderId="2" xfId="0" applyFont="1" applyBorder="1" applyAlignment="1">
      <alignment horizontal="center" vertical="top" wrapText="1"/>
    </xf>
    <xf numFmtId="0" fontId="12" fillId="0" borderId="1" xfId="0" applyFont="1" applyFill="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Alignment="1">
      <alignment horizontal="right"/>
    </xf>
    <xf numFmtId="0" fontId="63" fillId="0" borderId="0" xfId="0" applyFont="1" applyAlignment="1">
      <alignment horizontal="center" wrapText="1"/>
    </xf>
    <xf numFmtId="0" fontId="64" fillId="0" borderId="0" xfId="0" applyFont="1" applyAlignment="1">
      <alignment wrapText="1"/>
    </xf>
    <xf numFmtId="0" fontId="1" fillId="0" borderId="0" xfId="0" applyFont="1" applyAlignment="1">
      <alignment horizontal="right"/>
    </xf>
    <xf numFmtId="0" fontId="67" fillId="0" borderId="1" xfId="0" applyFont="1" applyBorder="1" applyAlignment="1">
      <alignment horizontal="center" vertical="top" wrapText="1"/>
    </xf>
    <xf numFmtId="0" fontId="67" fillId="0" borderId="1" xfId="0" applyFont="1" applyBorder="1" applyAlignment="1">
      <alignment horizontal="left" vertical="top" wrapText="1"/>
    </xf>
    <xf numFmtId="2" fontId="67" fillId="0" borderId="1" xfId="0" applyNumberFormat="1" applyFont="1" applyBorder="1" applyAlignment="1">
      <alignment horizontal="center" vertical="center" wrapText="1"/>
    </xf>
    <xf numFmtId="0" fontId="71" fillId="0" borderId="1" xfId="0" applyFont="1" applyBorder="1"/>
    <xf numFmtId="0" fontId="6" fillId="0" borderId="1" xfId="0" applyFont="1" applyBorder="1" applyAlignment="1">
      <alignment horizontal="center"/>
    </xf>
    <xf numFmtId="2" fontId="11" fillId="0" borderId="1" xfId="0" applyNumberFormat="1" applyFont="1" applyBorder="1" applyAlignment="1">
      <alignment horizontal="center"/>
    </xf>
    <xf numFmtId="0" fontId="71" fillId="0" borderId="0" xfId="0" applyFont="1" applyBorder="1"/>
    <xf numFmtId="0" fontId="6" fillId="0" borderId="0" xfId="0" applyFont="1" applyBorder="1" applyAlignment="1">
      <alignment horizontal="center"/>
    </xf>
    <xf numFmtId="2" fontId="11" fillId="0" borderId="0" xfId="0" applyNumberFormat="1" applyFont="1" applyBorder="1" applyAlignment="1">
      <alignment horizontal="center"/>
    </xf>
    <xf numFmtId="0" fontId="71" fillId="0" borderId="1" xfId="0" applyFont="1" applyFill="1" applyBorder="1" applyAlignment="1">
      <alignment horizontal="center"/>
    </xf>
    <xf numFmtId="0" fontId="71" fillId="0" borderId="1" xfId="0" applyFont="1" applyBorder="1" applyAlignment="1">
      <alignment horizontal="center" vertical="top"/>
    </xf>
    <xf numFmtId="0" fontId="71" fillId="0" borderId="1" xfId="0" applyFont="1" applyFill="1" applyBorder="1" applyAlignment="1">
      <alignment horizontal="center" vertical="top"/>
    </xf>
    <xf numFmtId="0" fontId="67" fillId="0" borderId="1" xfId="0" applyFont="1" applyBorder="1" applyAlignment="1">
      <alignment vertical="top"/>
    </xf>
    <xf numFmtId="0" fontId="84" fillId="0" borderId="1" xfId="0" applyFont="1" applyBorder="1" applyAlignment="1">
      <alignment vertical="top"/>
    </xf>
    <xf numFmtId="2" fontId="84" fillId="0" borderId="1" xfId="0" applyNumberFormat="1" applyFont="1" applyBorder="1" applyAlignment="1">
      <alignment horizontal="center"/>
    </xf>
    <xf numFmtId="2" fontId="76" fillId="0" borderId="1" xfId="0" applyNumberFormat="1" applyFont="1" applyBorder="1" applyAlignment="1">
      <alignment horizontal="center"/>
    </xf>
    <xf numFmtId="0" fontId="78" fillId="0" borderId="1" xfId="0" applyFont="1" applyBorder="1" applyAlignment="1">
      <alignment horizontal="center" vertical="center" wrapText="1"/>
    </xf>
    <xf numFmtId="0" fontId="11" fillId="0" borderId="0" xfId="0" applyFont="1" applyBorder="1" applyAlignment="1">
      <alignment horizontal="center" vertical="center" wrapText="1"/>
    </xf>
    <xf numFmtId="0" fontId="1" fillId="0" borderId="1" xfId="0" applyFont="1" applyBorder="1" applyAlignment="1">
      <alignment horizontal="center"/>
    </xf>
    <xf numFmtId="0" fontId="0" fillId="0" borderId="8" xfId="0" applyBorder="1" applyAlignment="1"/>
    <xf numFmtId="0" fontId="61" fillId="0" borderId="0" xfId="0" applyFont="1" applyBorder="1" applyAlignment="1">
      <alignment horizontal="center"/>
    </xf>
    <xf numFmtId="0" fontId="60" fillId="0" borderId="0" xfId="0" applyFont="1" applyBorder="1" applyAlignment="1">
      <alignment horizontal="center"/>
    </xf>
    <xf numFmtId="2" fontId="66" fillId="0" borderId="0" xfId="0" applyNumberFormat="1" applyFont="1" applyBorder="1" applyAlignment="1">
      <alignment horizontal="right"/>
    </xf>
    <xf numFmtId="9" fontId="0" fillId="0" borderId="0" xfId="0" applyNumberFormat="1"/>
    <xf numFmtId="0" fontId="15" fillId="0" borderId="1" xfId="0" applyFont="1" applyFill="1" applyBorder="1" applyAlignment="1">
      <alignment horizontal="center" vertical="top" wrapText="1"/>
    </xf>
    <xf numFmtId="0" fontId="15" fillId="0" borderId="1" xfId="0" applyFont="1" applyBorder="1" applyAlignment="1">
      <alignment horizontal="center" vertical="top"/>
    </xf>
    <xf numFmtId="0" fontId="39" fillId="0" borderId="1" xfId="0" applyFont="1" applyFill="1" applyBorder="1" applyAlignment="1">
      <alignment horizontal="center" vertical="top" wrapText="1"/>
    </xf>
    <xf numFmtId="0" fontId="39" fillId="0" borderId="1" xfId="0" applyFont="1" applyBorder="1" applyAlignment="1">
      <alignment horizontal="left" vertical="top" wrapText="1"/>
    </xf>
    <xf numFmtId="2" fontId="39" fillId="0" borderId="1" xfId="0" applyNumberFormat="1" applyFont="1" applyBorder="1" applyAlignment="1">
      <alignment horizontal="right" vertical="top" wrapText="1"/>
    </xf>
    <xf numFmtId="2" fontId="39" fillId="0" borderId="1" xfId="0" applyNumberFormat="1" applyFont="1" applyBorder="1" applyAlignment="1">
      <alignment vertical="center"/>
    </xf>
    <xf numFmtId="2" fontId="39" fillId="0" borderId="1" xfId="0" applyNumberFormat="1" applyFont="1" applyBorder="1" applyAlignment="1">
      <alignment horizontal="right" vertical="top"/>
    </xf>
    <xf numFmtId="2" fontId="15" fillId="0" borderId="1" xfId="0" applyNumberFormat="1" applyFont="1" applyBorder="1" applyAlignment="1">
      <alignment horizontal="right" vertical="top" wrapText="1"/>
    </xf>
    <xf numFmtId="2" fontId="39" fillId="0" borderId="1" xfId="0" applyNumberFormat="1" applyFont="1" applyBorder="1" applyAlignment="1">
      <alignment horizontal="right" vertical="center" wrapText="1"/>
    </xf>
    <xf numFmtId="0" fontId="39" fillId="0" borderId="1" xfId="0" applyFont="1" applyFill="1" applyBorder="1" applyAlignment="1">
      <alignment horizontal="left" vertical="top" wrapText="1"/>
    </xf>
    <xf numFmtId="2" fontId="39" fillId="0" borderId="1" xfId="0" applyNumberFormat="1" applyFont="1" applyBorder="1" applyAlignment="1">
      <alignment vertical="top" wrapText="1"/>
    </xf>
    <xf numFmtId="0" fontId="0" fillId="0" borderId="0" xfId="0" applyFont="1"/>
    <xf numFmtId="2" fontId="0" fillId="0" borderId="0" xfId="0" applyNumberFormat="1" applyFont="1"/>
    <xf numFmtId="0" fontId="9" fillId="0" borderId="1" xfId="0" applyFont="1" applyBorder="1" applyAlignment="1">
      <alignment horizontal="center" vertical="center" wrapText="1"/>
    </xf>
    <xf numFmtId="0" fontId="11" fillId="0" borderId="0" xfId="0" applyFont="1" applyAlignment="1">
      <alignment horizontal="right"/>
    </xf>
    <xf numFmtId="0" fontId="1" fillId="0" borderId="1" xfId="0" applyFont="1" applyBorder="1" applyAlignment="1">
      <alignment vertical="top" wrapText="1"/>
    </xf>
    <xf numFmtId="0" fontId="88" fillId="0" borderId="1" xfId="0" applyFont="1" applyBorder="1" applyAlignment="1">
      <alignment horizontal="left" vertical="top" wrapText="1"/>
    </xf>
    <xf numFmtId="0" fontId="25" fillId="0" borderId="1" xfId="0" applyFont="1" applyBorder="1" applyAlignment="1">
      <alignment vertical="top" wrapText="1"/>
    </xf>
    <xf numFmtId="0" fontId="25" fillId="0" borderId="1" xfId="0" applyFont="1" applyBorder="1" applyAlignment="1">
      <alignment horizontal="left" vertical="top" wrapText="1"/>
    </xf>
    <xf numFmtId="2" fontId="90" fillId="0" borderId="0" xfId="0" applyNumberFormat="1" applyFont="1"/>
    <xf numFmtId="0" fontId="83" fillId="0" borderId="1" xfId="0" applyFont="1" applyBorder="1"/>
    <xf numFmtId="0" fontId="13" fillId="0" borderId="1" xfId="0" applyFont="1" applyFill="1" applyBorder="1" applyAlignment="1">
      <alignment vertical="top" wrapText="1"/>
    </xf>
    <xf numFmtId="2" fontId="83" fillId="0" borderId="1" xfId="0" applyNumberFormat="1" applyFont="1" applyBorder="1"/>
    <xf numFmtId="2" fontId="82" fillId="0" borderId="1" xfId="0" applyNumberFormat="1" applyFont="1" applyBorder="1"/>
    <xf numFmtId="0" fontId="83" fillId="0" borderId="1" xfId="0" applyFont="1" applyBorder="1" applyAlignment="1">
      <alignment horizontal="center" vertical="center"/>
    </xf>
    <xf numFmtId="2" fontId="15" fillId="0" borderId="1" xfId="0" applyNumberFormat="1" applyFont="1" applyBorder="1" applyAlignment="1">
      <alignment horizontal="right" vertical="center" wrapText="1"/>
    </xf>
    <xf numFmtId="0" fontId="85" fillId="0" borderId="1" xfId="0" applyFont="1" applyBorder="1"/>
    <xf numFmtId="0" fontId="14" fillId="0" borderId="0" xfId="0" applyFont="1" applyAlignment="1">
      <alignment horizontal="center"/>
    </xf>
    <xf numFmtId="0" fontId="14" fillId="0" borderId="0" xfId="0" applyFont="1" applyAlignment="1">
      <alignment horizontal="right"/>
    </xf>
    <xf numFmtId="2" fontId="91" fillId="0" borderId="1" xfId="0" applyNumberFormat="1" applyFont="1" applyBorder="1"/>
    <xf numFmtId="2" fontId="92" fillId="0" borderId="1" xfId="0" applyNumberFormat="1" applyFont="1" applyBorder="1"/>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44" fillId="0" borderId="1" xfId="0" applyFont="1" applyBorder="1" applyAlignment="1">
      <alignment horizontal="center" vertical="center" wrapText="1"/>
    </xf>
    <xf numFmtId="0" fontId="5" fillId="0" borderId="1" xfId="0" quotePrefix="1" applyFont="1" applyBorder="1" applyAlignment="1">
      <alignment horizontal="center" vertical="center" wrapText="1"/>
    </xf>
    <xf numFmtId="0" fontId="1" fillId="0" borderId="1" xfId="0" applyFont="1" applyBorder="1" applyAlignment="1">
      <alignment vertical="top" wrapText="1"/>
    </xf>
    <xf numFmtId="0" fontId="5" fillId="0" borderId="1" xfId="0" applyFont="1" applyBorder="1" applyAlignment="1">
      <alignment vertical="top" wrapText="1"/>
    </xf>
    <xf numFmtId="0" fontId="0" fillId="0" borderId="1" xfId="0" quotePrefix="1" applyBorder="1" applyAlignment="1">
      <alignment horizontal="center" vertical="center" wrapText="1"/>
    </xf>
    <xf numFmtId="2" fontId="0" fillId="0" borderId="1" xfId="0" applyNumberFormat="1" applyBorder="1" applyAlignment="1">
      <alignment horizontal="center" vertical="center" wrapText="1"/>
    </xf>
    <xf numFmtId="0" fontId="1" fillId="0" borderId="1" xfId="0" applyFont="1" applyBorder="1" applyAlignment="1">
      <alignment horizontal="center" vertical="top" wrapText="1"/>
    </xf>
    <xf numFmtId="0" fontId="45" fillId="0" borderId="1" xfId="0" applyFont="1" applyFill="1" applyBorder="1" applyAlignment="1">
      <alignment horizontal="left" vertical="center" wrapText="1"/>
    </xf>
    <xf numFmtId="2" fontId="43" fillId="0" borderId="1" xfId="0" applyNumberFormat="1" applyFont="1" applyBorder="1" applyAlignment="1">
      <alignment vertical="center"/>
    </xf>
    <xf numFmtId="2" fontId="9" fillId="0" borderId="1" xfId="0" applyNumberFormat="1" applyFont="1" applyBorder="1" applyAlignment="1">
      <alignment vertical="center"/>
    </xf>
    <xf numFmtId="0" fontId="45" fillId="0" borderId="1" xfId="0" applyFont="1" applyBorder="1" applyAlignment="1">
      <alignment vertical="center" wrapText="1"/>
    </xf>
    <xf numFmtId="2" fontId="20" fillId="0" borderId="1" xfId="0" applyNumberFormat="1" applyFont="1" applyFill="1" applyBorder="1" applyAlignment="1">
      <alignment vertical="center"/>
    </xf>
    <xf numFmtId="0" fontId="93" fillId="0" borderId="1" xfId="0" applyFont="1" applyFill="1" applyBorder="1" applyAlignment="1">
      <alignment horizontal="center" vertical="center" wrapText="1"/>
    </xf>
    <xf numFmtId="0" fontId="93" fillId="0" borderId="1" xfId="0" applyFont="1" applyFill="1" applyBorder="1" applyAlignment="1">
      <alignment horizontal="left" vertical="center" wrapText="1"/>
    </xf>
    <xf numFmtId="2" fontId="47" fillId="0" borderId="1" xfId="0" applyNumberFormat="1" applyFont="1" applyBorder="1" applyAlignment="1">
      <alignment horizontal="center" vertical="center" wrapText="1"/>
    </xf>
    <xf numFmtId="2" fontId="9" fillId="0" borderId="1" xfId="0" applyNumberFormat="1" applyFont="1" applyFill="1" applyBorder="1" applyAlignment="1">
      <alignment horizontal="center" vertical="center"/>
    </xf>
    <xf numFmtId="2" fontId="21" fillId="0" borderId="1" xfId="0" applyNumberFormat="1" applyFont="1" applyBorder="1" applyAlignment="1">
      <alignment vertical="center" wrapText="1"/>
    </xf>
    <xf numFmtId="0" fontId="13" fillId="0" borderId="1" xfId="0" applyFont="1" applyFill="1" applyBorder="1" applyAlignment="1">
      <alignment horizontal="left" vertical="center" wrapText="1"/>
    </xf>
    <xf numFmtId="2" fontId="13" fillId="0" borderId="1" xfId="0" applyNumberFormat="1" applyFont="1" applyFill="1" applyBorder="1" applyAlignment="1">
      <alignment horizontal="center" vertical="center" wrapText="1"/>
    </xf>
    <xf numFmtId="2" fontId="13" fillId="0" borderId="1" xfId="0" applyNumberFormat="1" applyFont="1" applyBorder="1" applyAlignment="1">
      <alignment horizontal="center" vertical="center" wrapText="1"/>
    </xf>
    <xf numFmtId="0" fontId="79" fillId="0" borderId="3" xfId="0" applyNumberFormat="1" applyFont="1" applyBorder="1" applyAlignment="1">
      <alignment vertical="top" wrapText="1"/>
    </xf>
    <xf numFmtId="2" fontId="94" fillId="0" borderId="1" xfId="0" applyNumberFormat="1" applyFont="1" applyBorder="1" applyAlignment="1">
      <alignment horizontal="right" vertical="top" wrapText="1"/>
    </xf>
    <xf numFmtId="2" fontId="94" fillId="0" borderId="1" xfId="0" applyNumberFormat="1" applyFont="1" applyBorder="1" applyAlignment="1">
      <alignment horizontal="right" vertical="center" wrapText="1"/>
    </xf>
    <xf numFmtId="2" fontId="0" fillId="0" borderId="1" xfId="0" applyNumberFormat="1" applyBorder="1" applyAlignment="1">
      <alignment vertical="center"/>
    </xf>
    <xf numFmtId="0" fontId="0" fillId="0" borderId="2" xfId="0" applyBorder="1"/>
    <xf numFmtId="2" fontId="95" fillId="0" borderId="1" xfId="0" applyNumberFormat="1" applyFont="1" applyBorder="1"/>
    <xf numFmtId="0" fontId="30" fillId="0" borderId="3" xfId="0" applyFont="1" applyBorder="1" applyAlignment="1">
      <alignment horizontal="left" vertical="top" wrapText="1"/>
    </xf>
    <xf numFmtId="0" fontId="1" fillId="0" borderId="8" xfId="0" applyFont="1" applyBorder="1" applyAlignment="1">
      <alignment horizontal="right"/>
    </xf>
    <xf numFmtId="0" fontId="1" fillId="0" borderId="1" xfId="0" applyFont="1" applyBorder="1" applyAlignment="1">
      <alignment vertical="top" wrapText="1"/>
    </xf>
    <xf numFmtId="0" fontId="20"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top" wrapText="1"/>
    </xf>
    <xf numFmtId="0" fontId="12" fillId="0" borderId="1" xfId="0" applyFont="1" applyBorder="1" applyAlignment="1">
      <alignment horizontal="center" vertical="center" wrapText="1"/>
    </xf>
    <xf numFmtId="0" fontId="9" fillId="0" borderId="1" xfId="0" applyFont="1" applyBorder="1" applyAlignment="1">
      <alignment horizontal="center" vertical="center" wrapText="1"/>
    </xf>
    <xf numFmtId="0" fontId="31" fillId="0" borderId="1" xfId="0" applyFont="1" applyBorder="1" applyAlignment="1">
      <alignment horizontal="center" vertical="top" wrapText="1"/>
    </xf>
    <xf numFmtId="0" fontId="83" fillId="0" borderId="1" xfId="0" applyFont="1" applyBorder="1" applyAlignment="1">
      <alignment horizontal="center"/>
    </xf>
    <xf numFmtId="0" fontId="96" fillId="0" borderId="1" xfId="0" applyFont="1" applyBorder="1" applyAlignment="1">
      <alignment horizontal="center" vertical="top" wrapText="1"/>
    </xf>
    <xf numFmtId="0" fontId="15"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Fill="1" applyBorder="1" applyAlignment="1">
      <alignment horizontal="left" vertical="center"/>
    </xf>
    <xf numFmtId="2" fontId="21" fillId="0" borderId="1" xfId="0" applyNumberFormat="1" applyFont="1" applyBorder="1" applyAlignment="1">
      <alignment horizontal="right" vertical="center"/>
    </xf>
    <xf numFmtId="2" fontId="20" fillId="0" borderId="1" xfId="0" applyNumberFormat="1" applyFont="1" applyBorder="1" applyAlignment="1">
      <alignment horizontal="right" vertical="center"/>
    </xf>
    <xf numFmtId="2" fontId="0" fillId="0" borderId="1" xfId="0" applyNumberFormat="1" applyFont="1" applyBorder="1"/>
    <xf numFmtId="0" fontId="0" fillId="0" borderId="1" xfId="0" applyFont="1" applyBorder="1"/>
    <xf numFmtId="0" fontId="21" fillId="0" borderId="1" xfId="0" quotePrefix="1" applyNumberFormat="1" applyFont="1" applyBorder="1" applyAlignment="1">
      <alignment horizontal="center" vertical="center"/>
    </xf>
    <xf numFmtId="0" fontId="20" fillId="0" borderId="1" xfId="0" applyFont="1" applyBorder="1" applyAlignment="1">
      <alignment horizontal="left" vertical="center"/>
    </xf>
    <xf numFmtId="0" fontId="21" fillId="0" borderId="2" xfId="0" applyFont="1" applyBorder="1" applyAlignment="1">
      <alignment horizontal="center" vertical="center"/>
    </xf>
    <xf numFmtId="0" fontId="21" fillId="0" borderId="3" xfId="0" applyFont="1" applyBorder="1" applyAlignment="1">
      <alignment horizontal="left" vertical="center" wrapText="1"/>
    </xf>
    <xf numFmtId="2" fontId="21" fillId="0" borderId="1" xfId="0" applyNumberFormat="1" applyFont="1" applyBorder="1" applyAlignment="1">
      <alignment horizontal="center" vertical="center"/>
    </xf>
    <xf numFmtId="0" fontId="21" fillId="0" borderId="3" xfId="0" applyFont="1" applyBorder="1" applyAlignment="1">
      <alignment horizontal="center" vertical="center" wrapText="1"/>
    </xf>
    <xf numFmtId="0" fontId="21" fillId="0" borderId="1" xfId="0" applyNumberFormat="1" applyFont="1" applyBorder="1" applyAlignment="1">
      <alignment horizontal="left" vertical="center" wrapText="1"/>
    </xf>
    <xf numFmtId="2" fontId="48" fillId="0" borderId="1" xfId="0" applyNumberFormat="1" applyFont="1" applyBorder="1" applyAlignment="1">
      <alignment horizontal="center" vertical="center"/>
    </xf>
    <xf numFmtId="0" fontId="21" fillId="0" borderId="1" xfId="0" applyFont="1" applyBorder="1"/>
    <xf numFmtId="2" fontId="20" fillId="0" borderId="1" xfId="0" applyNumberFormat="1" applyFont="1" applyBorder="1" applyAlignment="1">
      <alignment horizontal="center" vertical="center" wrapText="1"/>
    </xf>
    <xf numFmtId="0" fontId="12" fillId="0" borderId="1" xfId="0" applyFont="1" applyBorder="1" applyAlignment="1">
      <alignment horizontal="center" vertical="center" wrapText="1" shrinkToFit="1"/>
    </xf>
    <xf numFmtId="39" fontId="12" fillId="0" borderId="1" xfId="0" applyNumberFormat="1" applyFont="1" applyBorder="1" applyAlignment="1">
      <alignment horizontal="center"/>
    </xf>
    <xf numFmtId="0" fontId="6" fillId="0" borderId="1" xfId="0" applyFont="1" applyBorder="1"/>
    <xf numFmtId="2" fontId="6" fillId="0" borderId="1" xfId="0" applyNumberFormat="1" applyFont="1" applyBorder="1"/>
    <xf numFmtId="39" fontId="13" fillId="0" borderId="3" xfId="1" applyNumberFormat="1" applyFont="1" applyBorder="1" applyAlignment="1">
      <alignment horizontal="center"/>
    </xf>
    <xf numFmtId="0" fontId="71" fillId="0" borderId="1" xfId="0" applyFont="1" applyBorder="1" applyAlignment="1"/>
    <xf numFmtId="39" fontId="13" fillId="0" borderId="1" xfId="1" applyNumberFormat="1" applyFont="1" applyBorder="1" applyAlignment="1">
      <alignment horizontal="center" wrapText="1"/>
    </xf>
    <xf numFmtId="2" fontId="71" fillId="0" borderId="1" xfId="0" applyNumberFormat="1" applyFont="1" applyBorder="1" applyAlignment="1"/>
    <xf numFmtId="0" fontId="12" fillId="0" borderId="1" xfId="0" applyFont="1" applyBorder="1" applyAlignment="1">
      <alignment horizontal="center" vertical="top"/>
    </xf>
    <xf numFmtId="0" fontId="12" fillId="0" borderId="1" xfId="0" applyFont="1" applyFill="1" applyBorder="1" applyAlignment="1">
      <alignment horizontal="center" vertical="top"/>
    </xf>
    <xf numFmtId="0" fontId="20" fillId="0" borderId="1" xfId="0" applyFont="1" applyBorder="1" applyAlignment="1">
      <alignment horizontal="center"/>
    </xf>
    <xf numFmtId="39" fontId="21" fillId="0" borderId="1" xfId="1" applyNumberFormat="1" applyFont="1" applyBorder="1" applyAlignment="1">
      <alignment vertical="center" wrapText="1"/>
    </xf>
    <xf numFmtId="0" fontId="21" fillId="0" borderId="1" xfId="0" applyFont="1" applyBorder="1" applyAlignment="1"/>
    <xf numFmtId="0" fontId="0" fillId="0" borderId="1" xfId="0" applyFont="1" applyBorder="1" applyAlignment="1"/>
    <xf numFmtId="2" fontId="21" fillId="0" borderId="1" xfId="0" applyNumberFormat="1" applyFont="1" applyBorder="1" applyAlignment="1"/>
    <xf numFmtId="39" fontId="20" fillId="0" borderId="1" xfId="0" applyNumberFormat="1" applyFont="1" applyBorder="1" applyAlignment="1">
      <alignment vertical="center"/>
    </xf>
    <xf numFmtId="0" fontId="21" fillId="0" borderId="1" xfId="0" applyNumberFormat="1" applyFont="1" applyBorder="1" applyAlignment="1">
      <alignment horizontal="left" vertical="top" wrapText="1"/>
    </xf>
    <xf numFmtId="0" fontId="31" fillId="0" borderId="1" xfId="0" applyFont="1" applyBorder="1" applyAlignment="1"/>
    <xf numFmtId="2" fontId="31" fillId="0" borderId="1" xfId="0" applyNumberFormat="1" applyFont="1" applyBorder="1" applyAlignment="1"/>
    <xf numFmtId="0" fontId="31" fillId="0" borderId="1" xfId="0" applyFont="1" applyBorder="1" applyAlignment="1">
      <alignment horizontal="center" wrapText="1"/>
    </xf>
    <xf numFmtId="2" fontId="70" fillId="0" borderId="1" xfId="0" applyNumberFormat="1" applyFont="1" applyBorder="1" applyAlignment="1">
      <alignment horizontal="center"/>
    </xf>
    <xf numFmtId="0" fontId="31" fillId="0" borderId="1" xfId="0" applyFont="1" applyBorder="1" applyAlignment="1">
      <alignment horizontal="center" vertical="top"/>
    </xf>
    <xf numFmtId="0" fontId="0" fillId="0" borderId="2" xfId="0" applyFont="1" applyBorder="1" applyAlignment="1">
      <alignment vertical="center"/>
    </xf>
    <xf numFmtId="0" fontId="0" fillId="0" borderId="1" xfId="0" applyFont="1" applyBorder="1" applyAlignment="1">
      <alignment vertical="center"/>
    </xf>
    <xf numFmtId="0" fontId="68" fillId="0" borderId="0" xfId="0" applyFont="1" applyAlignment="1">
      <alignment horizontal="center" wrapText="1"/>
    </xf>
    <xf numFmtId="0" fontId="20" fillId="0" borderId="1" xfId="0" applyFont="1" applyBorder="1" applyAlignment="1">
      <alignment horizontal="center" vertical="center" wrapText="1"/>
    </xf>
    <xf numFmtId="0" fontId="39" fillId="0" borderId="1" xfId="0" applyFont="1" applyBorder="1" applyAlignment="1">
      <alignment horizontal="center" vertical="center" wrapText="1"/>
    </xf>
    <xf numFmtId="0" fontId="56" fillId="0" borderId="0" xfId="0" applyFont="1" applyAlignment="1">
      <alignment horizontal="right" wrapText="1"/>
    </xf>
    <xf numFmtId="0" fontId="0" fillId="0" borderId="0" xfId="0" applyAlignment="1">
      <alignment horizontal="right" wrapText="1"/>
    </xf>
    <xf numFmtId="0" fontId="63" fillId="0" borderId="0" xfId="0" applyFont="1" applyAlignment="1">
      <alignment horizontal="center" wrapText="1"/>
    </xf>
    <xf numFmtId="0" fontId="64" fillId="0" borderId="0" xfId="0" applyFont="1" applyAlignment="1">
      <alignment wrapText="1"/>
    </xf>
    <xf numFmtId="0" fontId="52" fillId="0" borderId="0" xfId="0" applyFont="1" applyAlignment="1">
      <alignment horizontal="center" vertical="center" wrapText="1"/>
    </xf>
    <xf numFmtId="0" fontId="53" fillId="0" borderId="0" xfId="0" applyFont="1" applyAlignment="1">
      <alignment horizontal="center" vertical="center" wrapText="1"/>
    </xf>
    <xf numFmtId="0" fontId="0" fillId="0" borderId="0" xfId="0" applyAlignment="1">
      <alignment wrapText="1"/>
    </xf>
    <xf numFmtId="0" fontId="54" fillId="0" borderId="0" xfId="0" applyFont="1" applyAlignment="1">
      <alignment horizontal="center" vertical="center" wrapText="1"/>
    </xf>
    <xf numFmtId="0" fontId="0" fillId="0" borderId="0" xfId="0" applyAlignment="1">
      <alignment horizontal="center" vertical="center" wrapText="1"/>
    </xf>
    <xf numFmtId="0" fontId="55" fillId="0" borderId="0" xfId="0" applyFont="1" applyAlignment="1">
      <alignment horizontal="center" vertical="center" wrapText="1"/>
    </xf>
    <xf numFmtId="0" fontId="11" fillId="0" borderId="0"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 xfId="0" applyFont="1" applyBorder="1" applyAlignment="1">
      <alignment horizontal="center" vertical="center" wrapText="1"/>
    </xf>
    <xf numFmtId="0" fontId="71" fillId="0" borderId="1" xfId="0" applyFont="1" applyBorder="1" applyAlignment="1">
      <alignment horizontal="center" vertical="center" wrapText="1"/>
    </xf>
    <xf numFmtId="0" fontId="36" fillId="0" borderId="8" xfId="0" applyFont="1" applyBorder="1" applyAlignment="1">
      <alignment horizontal="right" vertical="center" wrapText="1"/>
    </xf>
    <xf numFmtId="0" fontId="71" fillId="0" borderId="8" xfId="0" applyFont="1" applyBorder="1" applyAlignment="1">
      <alignment wrapText="1"/>
    </xf>
    <xf numFmtId="0" fontId="15" fillId="0" borderId="0" xfId="0" applyFont="1" applyAlignment="1">
      <alignment horizontal="center" vertical="center" wrapText="1"/>
    </xf>
    <xf numFmtId="0" fontId="0" fillId="0" borderId="2" xfId="0" applyBorder="1"/>
    <xf numFmtId="0" fontId="17" fillId="0" borderId="0" xfId="0" applyFont="1" applyAlignment="1">
      <alignment horizontal="center" wrapText="1"/>
    </xf>
    <xf numFmtId="0" fontId="11" fillId="0" borderId="0" xfId="0" applyFont="1" applyAlignment="1">
      <alignment horizontal="center" vertical="center" wrapText="1"/>
    </xf>
    <xf numFmtId="0" fontId="15" fillId="0" borderId="4" xfId="0" applyFont="1" applyBorder="1" applyAlignment="1">
      <alignment horizontal="center" vertical="center" wrapText="1"/>
    </xf>
    <xf numFmtId="0" fontId="0" fillId="0" borderId="7" xfId="0" applyBorder="1" applyAlignment="1">
      <alignment vertical="center" wrapText="1"/>
    </xf>
    <xf numFmtId="0" fontId="69" fillId="0" borderId="0" xfId="0" applyFont="1" applyAlignment="1">
      <alignment horizontal="center" wrapText="1"/>
    </xf>
    <xf numFmtId="0" fontId="0" fillId="0" borderId="0" xfId="0" applyAlignment="1">
      <alignment horizontal="center" wrapText="1"/>
    </xf>
    <xf numFmtId="0" fontId="1" fillId="0" borderId="0" xfId="0" applyFont="1" applyAlignment="1">
      <alignment horizontal="center" vertical="center" wrapText="1"/>
    </xf>
    <xf numFmtId="0" fontId="72" fillId="0" borderId="0" xfId="0" applyFont="1" applyAlignment="1">
      <alignment horizontal="center" wrapText="1"/>
    </xf>
    <xf numFmtId="0" fontId="73" fillId="0" borderId="0" xfId="0" applyFont="1" applyAlignment="1">
      <alignment horizontal="center" wrapText="1"/>
    </xf>
    <xf numFmtId="0" fontId="53" fillId="0" borderId="0" xfId="0" applyFont="1" applyAlignment="1">
      <alignment wrapText="1"/>
    </xf>
    <xf numFmtId="0" fontId="74" fillId="0" borderId="0" xfId="0" applyFont="1" applyAlignment="1">
      <alignment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center" vertical="top" wrapText="1"/>
    </xf>
    <xf numFmtId="0" fontId="9" fillId="0" borderId="1" xfId="0" applyFont="1" applyBorder="1" applyAlignment="1">
      <alignment horizontal="left" vertical="center" wrapText="1"/>
    </xf>
    <xf numFmtId="0" fontId="70" fillId="0" borderId="0" xfId="0" applyFont="1" applyAlignment="1">
      <alignment horizontal="center" wrapText="1"/>
    </xf>
    <xf numFmtId="0" fontId="14" fillId="0" borderId="0" xfId="0" applyFont="1" applyAlignment="1">
      <alignment horizontal="center"/>
    </xf>
    <xf numFmtId="0" fontId="15" fillId="0" borderId="0" xfId="0" applyFont="1" applyBorder="1" applyAlignment="1">
      <alignment horizontal="right"/>
    </xf>
    <xf numFmtId="0" fontId="27" fillId="0" borderId="1" xfId="0" applyFont="1" applyBorder="1" applyAlignment="1">
      <alignment horizontal="center" vertical="top" wrapText="1"/>
    </xf>
    <xf numFmtId="0" fontId="0" fillId="0" borderId="1" xfId="0" applyBorder="1" applyAlignment="1">
      <alignment vertical="top" wrapText="1"/>
    </xf>
    <xf numFmtId="0" fontId="0" fillId="0" borderId="1" xfId="0" applyBorder="1" applyAlignment="1">
      <alignment horizontal="center" vertical="top" wrapText="1"/>
    </xf>
    <xf numFmtId="0" fontId="28" fillId="0" borderId="1" xfId="0" applyFont="1" applyBorder="1" applyAlignment="1">
      <alignment horizontal="center" vertical="top" wrapText="1"/>
    </xf>
    <xf numFmtId="0" fontId="1" fillId="0" borderId="0" xfId="0" applyFont="1" applyBorder="1" applyAlignment="1">
      <alignment horizontal="right" vertical="top" wrapText="1"/>
    </xf>
    <xf numFmtId="0" fontId="26" fillId="0" borderId="1" xfId="0" applyFont="1" applyBorder="1" applyAlignment="1">
      <alignment horizontal="center" vertical="top" wrapText="1"/>
    </xf>
    <xf numFmtId="0" fontId="12" fillId="0" borderId="0" xfId="0" applyFont="1" applyAlignment="1">
      <alignment horizontal="center" vertical="center" wrapText="1"/>
    </xf>
    <xf numFmtId="0" fontId="9" fillId="0" borderId="1" xfId="0" applyFont="1" applyBorder="1" applyAlignment="1">
      <alignment horizontal="center" vertical="center"/>
    </xf>
    <xf numFmtId="0" fontId="9" fillId="0" borderId="8" xfId="0" applyFont="1" applyFill="1" applyBorder="1" applyAlignment="1">
      <alignment horizontal="right" vertical="center" wrapText="1"/>
    </xf>
    <xf numFmtId="0" fontId="44" fillId="0" borderId="1" xfId="0" applyFont="1" applyFill="1" applyBorder="1" applyAlignment="1">
      <alignment horizontal="center" vertical="center" wrapText="1"/>
    </xf>
    <xf numFmtId="0" fontId="48" fillId="0" borderId="0" xfId="0" applyFont="1" applyAlignment="1">
      <alignment wrapText="1"/>
    </xf>
    <xf numFmtId="0" fontId="44" fillId="0" borderId="3" xfId="0" applyFont="1" applyBorder="1" applyAlignment="1">
      <alignment horizontal="center" vertical="center" wrapText="1"/>
    </xf>
    <xf numFmtId="0" fontId="44" fillId="0" borderId="2" xfId="0" applyFont="1" applyBorder="1" applyAlignment="1">
      <alignment horizontal="center" vertical="center" wrapText="1"/>
    </xf>
    <xf numFmtId="0" fontId="1" fillId="0" borderId="1" xfId="0" applyFont="1" applyBorder="1" applyAlignment="1">
      <alignment horizontal="left" vertical="center" wrapText="1"/>
    </xf>
    <xf numFmtId="0" fontId="0" fillId="0" borderId="1" xfId="0" applyBorder="1" applyAlignment="1">
      <alignment horizontal="left" vertical="center" wrapText="1"/>
    </xf>
    <xf numFmtId="0" fontId="70" fillId="0" borderId="0" xfId="0" applyFont="1" applyAlignment="1">
      <alignment horizontal="center" vertical="center" wrapText="1"/>
    </xf>
    <xf numFmtId="0" fontId="67" fillId="0" borderId="0" xfId="0" applyFont="1" applyAlignment="1">
      <alignment horizontal="center" vertical="center" wrapText="1"/>
    </xf>
    <xf numFmtId="0" fontId="15" fillId="0" borderId="0" xfId="0" applyFont="1" applyBorder="1" applyAlignment="1">
      <alignment horizontal="right" wrapText="1"/>
    </xf>
    <xf numFmtId="2" fontId="45" fillId="0" borderId="3" xfId="0" applyNumberFormat="1" applyFont="1" applyBorder="1" applyAlignment="1">
      <alignment horizontal="center" vertical="center" wrapText="1"/>
    </xf>
    <xf numFmtId="2" fontId="45" fillId="0" borderId="2" xfId="0" applyNumberFormat="1" applyFont="1" applyBorder="1" applyAlignment="1">
      <alignment horizontal="center" vertical="center" wrapText="1"/>
    </xf>
    <xf numFmtId="0" fontId="9" fillId="0" borderId="0" xfId="0" applyFont="1" applyAlignment="1">
      <alignment horizontal="center"/>
    </xf>
    <xf numFmtId="0" fontId="44" fillId="0" borderId="1" xfId="0" applyFont="1" applyBorder="1" applyAlignment="1">
      <alignment horizontal="center" vertical="center" wrapText="1"/>
    </xf>
    <xf numFmtId="0" fontId="44" fillId="0" borderId="1" xfId="0" applyFont="1" applyBorder="1" applyAlignment="1">
      <alignment horizontal="center" vertical="center"/>
    </xf>
    <xf numFmtId="0" fontId="12" fillId="0" borderId="0" xfId="0" applyFont="1" applyAlignment="1">
      <alignment horizontal="center"/>
    </xf>
    <xf numFmtId="0" fontId="12" fillId="0" borderId="1"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4" fillId="0" borderId="0" xfId="0" applyFont="1" applyAlignment="1">
      <alignment horizontal="right"/>
    </xf>
    <xf numFmtId="0" fontId="11" fillId="0" borderId="0" xfId="0" applyFont="1" applyAlignment="1">
      <alignment horizontal="center"/>
    </xf>
    <xf numFmtId="0" fontId="5" fillId="0" borderId="3" xfId="0" quotePrefix="1" applyFont="1" applyBorder="1" applyAlignment="1">
      <alignment horizontal="center" vertical="center" wrapText="1"/>
    </xf>
    <xf numFmtId="0" fontId="5" fillId="0" borderId="2" xfId="0" quotePrefix="1" applyFont="1" applyBorder="1" applyAlignment="1">
      <alignment horizontal="center" vertical="center" wrapText="1"/>
    </xf>
    <xf numFmtId="0" fontId="1" fillId="0" borderId="3" xfId="0" applyFont="1" applyBorder="1" applyAlignment="1">
      <alignment vertical="top" wrapText="1"/>
    </xf>
    <xf numFmtId="0" fontId="1" fillId="0" borderId="2" xfId="0" applyFont="1" applyBorder="1" applyAlignment="1">
      <alignment vertical="top" wrapText="1"/>
    </xf>
    <xf numFmtId="2" fontId="0" fillId="0" borderId="3" xfId="0" applyNumberFormat="1" applyBorder="1" applyAlignment="1">
      <alignment horizontal="center" vertical="center" wrapText="1"/>
    </xf>
    <xf numFmtId="2" fontId="0" fillId="0" borderId="2" xfId="0" applyNumberFormat="1" applyBorder="1" applyAlignment="1">
      <alignment horizontal="center" vertical="center" wrapText="1"/>
    </xf>
    <xf numFmtId="0" fontId="1" fillId="0" borderId="1" xfId="0" applyFont="1" applyBorder="1" applyAlignment="1">
      <alignment horizontal="center" vertical="center"/>
    </xf>
    <xf numFmtId="0" fontId="5" fillId="0" borderId="0" xfId="0" applyFont="1" applyBorder="1" applyAlignment="1">
      <alignment horizontal="left" vertical="center" wrapText="1"/>
    </xf>
    <xf numFmtId="0" fontId="0" fillId="0" borderId="0" xfId="0" applyBorder="1" applyAlignment="1">
      <alignment horizontal="left" vertical="center" wrapText="1"/>
    </xf>
    <xf numFmtId="0" fontId="11" fillId="0" borderId="0" xfId="0" applyFont="1" applyAlignment="1">
      <alignment horizontal="right"/>
    </xf>
    <xf numFmtId="0" fontId="5" fillId="0" borderId="1" xfId="0" quotePrefix="1" applyFont="1" applyBorder="1" applyAlignment="1">
      <alignment horizontal="center" vertical="center" wrapText="1"/>
    </xf>
    <xf numFmtId="0" fontId="5" fillId="0" borderId="1" xfId="0" applyFont="1" applyBorder="1" applyAlignment="1">
      <alignment wrapText="1"/>
    </xf>
    <xf numFmtId="0" fontId="1" fillId="0" borderId="1" xfId="0" applyFont="1" applyBorder="1" applyAlignment="1">
      <alignment vertical="top" wrapText="1"/>
    </xf>
    <xf numFmtId="0" fontId="5" fillId="0" borderId="1" xfId="0" applyFont="1" applyBorder="1" applyAlignment="1">
      <alignment vertical="top" wrapText="1"/>
    </xf>
    <xf numFmtId="2" fontId="5" fillId="0" borderId="1" xfId="0" applyNumberFormat="1" applyFont="1" applyBorder="1" applyAlignment="1">
      <alignment horizontal="center" vertical="center" wrapText="1"/>
    </xf>
    <xf numFmtId="0" fontId="1" fillId="0" borderId="0" xfId="0" applyFont="1" applyAlignment="1">
      <alignment horizontal="right"/>
    </xf>
    <xf numFmtId="0" fontId="0" fillId="0" borderId="1" xfId="0" quotePrefix="1" applyBorder="1" applyAlignment="1">
      <alignment horizontal="center" vertical="center" wrapText="1"/>
    </xf>
    <xf numFmtId="0" fontId="0" fillId="0" borderId="1" xfId="0" applyBorder="1" applyAlignment="1">
      <alignment wrapText="1"/>
    </xf>
    <xf numFmtId="2" fontId="0" fillId="0" borderId="1" xfId="0" applyNumberFormat="1" applyBorder="1" applyAlignment="1">
      <alignment horizontal="center" vertical="center" wrapText="1"/>
    </xf>
    <xf numFmtId="2" fontId="1" fillId="0" borderId="1" xfId="0" applyNumberFormat="1" applyFont="1" applyBorder="1" applyAlignment="1">
      <alignment vertical="top" wrapText="1"/>
    </xf>
    <xf numFmtId="2" fontId="5" fillId="0" borderId="1" xfId="0" applyNumberFormat="1" applyFont="1" applyBorder="1" applyAlignment="1">
      <alignment vertical="top" wrapText="1"/>
    </xf>
    <xf numFmtId="2" fontId="39" fillId="0" borderId="1" xfId="0" applyNumberFormat="1" applyFont="1" applyBorder="1" applyAlignment="1">
      <alignment horizontal="center" vertical="center" wrapText="1"/>
    </xf>
    <xf numFmtId="0" fontId="40" fillId="0" borderId="1" xfId="0" applyFont="1" applyBorder="1" applyAlignment="1">
      <alignment vertical="top" wrapText="1"/>
    </xf>
    <xf numFmtId="0" fontId="69" fillId="0" borderId="0" xfId="0" applyFont="1" applyAlignment="1">
      <alignment horizontal="center" vertical="center"/>
    </xf>
    <xf numFmtId="0" fontId="6" fillId="0" borderId="0" xfId="0" applyFont="1" applyAlignment="1">
      <alignment horizontal="center" vertical="center"/>
    </xf>
    <xf numFmtId="0" fontId="81" fillId="0" borderId="1" xfId="0" applyFont="1" applyBorder="1" applyAlignment="1">
      <alignment horizontal="center" vertical="top" wrapText="1"/>
    </xf>
    <xf numFmtId="0" fontId="76" fillId="0" borderId="0" xfId="0" applyFont="1" applyAlignment="1">
      <alignment horizontal="center" vertical="center"/>
    </xf>
    <xf numFmtId="0" fontId="1" fillId="0" borderId="1" xfId="0" applyFont="1" applyBorder="1" applyAlignment="1">
      <alignment horizontal="center"/>
    </xf>
    <xf numFmtId="0" fontId="0" fillId="0" borderId="1" xfId="0" applyBorder="1" applyAlignment="1">
      <alignment horizontal="center" vertical="center" wrapText="1"/>
    </xf>
    <xf numFmtId="0" fontId="1" fillId="0" borderId="10" xfId="0" applyFont="1" applyBorder="1" applyAlignment="1">
      <alignment horizontal="center" vertical="center"/>
    </xf>
    <xf numFmtId="0" fontId="1" fillId="0" borderId="6" xfId="0" applyFont="1" applyBorder="1" applyAlignment="1">
      <alignment horizontal="center" vertical="center"/>
    </xf>
    <xf numFmtId="0" fontId="14" fillId="0" borderId="0" xfId="0" applyFont="1" applyAlignment="1">
      <alignment horizontal="right" wrapText="1"/>
    </xf>
    <xf numFmtId="0" fontId="14" fillId="0" borderId="0" xfId="0" applyFont="1" applyAlignment="1">
      <alignment horizontal="center" wrapText="1"/>
    </xf>
    <xf numFmtId="0" fontId="11" fillId="0" borderId="0" xfId="0" applyFont="1" applyAlignment="1">
      <alignment horizontal="center" wrapText="1"/>
    </xf>
    <xf numFmtId="0" fontId="31" fillId="0" borderId="0" xfId="0" applyFont="1" applyAlignment="1">
      <alignment wrapText="1"/>
    </xf>
    <xf numFmtId="0" fontId="14" fillId="0" borderId="0" xfId="0" applyFont="1" applyAlignment="1">
      <alignment horizontal="center" vertical="center" wrapText="1"/>
    </xf>
    <xf numFmtId="0" fontId="0" fillId="0" borderId="0" xfId="0" applyAlignment="1">
      <alignment vertical="center" wrapText="1"/>
    </xf>
    <xf numFmtId="0" fontId="18" fillId="0" borderId="0" xfId="0" applyFont="1" applyAlignment="1">
      <alignment wrapText="1"/>
    </xf>
    <xf numFmtId="0" fontId="62" fillId="0" borderId="8" xfId="0" applyFont="1" applyBorder="1" applyAlignment="1">
      <alignment horizontal="right" vertical="center" wrapText="1"/>
    </xf>
    <xf numFmtId="0" fontId="0" fillId="0" borderId="8" xfId="0" applyBorder="1" applyAlignment="1">
      <alignment wrapText="1"/>
    </xf>
    <xf numFmtId="0" fontId="11" fillId="0" borderId="0" xfId="0" applyFont="1" applyAlignment="1">
      <alignment horizontal="right" wrapText="1"/>
    </xf>
    <xf numFmtId="0" fontId="78" fillId="0" borderId="10" xfId="0" applyFont="1" applyBorder="1" applyAlignment="1">
      <alignment horizontal="center"/>
    </xf>
    <xf numFmtId="0" fontId="78" fillId="0" borderId="6" xfId="0" applyFont="1" applyBorder="1" applyAlignment="1">
      <alignment horizontal="center"/>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udget%202017-2018/Budget%202017-18/MeECL%202017-18/BE%20Holding%20E.Cost%2017-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udget%202017-2018/Budget%202017-18/MeECL%202017-18/BE%202017-18%20AGE%20HOLDING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udget%202017-2018/Budget%202017-18/MeECL%202017-18/BE%202017-18%20R%20&amp;%20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ystem%20Recovery%20Files%20%20Folder/BUDGET/Budget%202015-16/Budget%202015-16/Holding%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eecl%20250%20cr.%20rec%20loan.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eECL"/>
      <sheetName val="MePGCL"/>
      <sheetName val="MePTCL"/>
      <sheetName val="MePDCL"/>
      <sheetName val="RE"/>
    </sheetNames>
    <sheetDataSet>
      <sheetData sheetId="0"/>
      <sheetData sheetId="1"/>
      <sheetData sheetId="2">
        <row r="7">
          <cell r="C7">
            <v>52.255800000000001</v>
          </cell>
          <cell r="D7">
            <v>1.2392999999999998</v>
          </cell>
          <cell r="E7">
            <v>40.759523999999999</v>
          </cell>
          <cell r="F7">
            <v>10.222200000000001</v>
          </cell>
          <cell r="H7">
            <v>104.47682400000001</v>
          </cell>
          <cell r="I7">
            <v>0.64800000000000002</v>
          </cell>
          <cell r="J7">
            <v>0.54</v>
          </cell>
          <cell r="K7">
            <v>1.08</v>
          </cell>
          <cell r="M7">
            <v>35.01</v>
          </cell>
        </row>
        <row r="8">
          <cell r="C8">
            <v>76.24799999999999</v>
          </cell>
          <cell r="D8">
            <v>3.7692000000000001</v>
          </cell>
          <cell r="E8">
            <v>59.473439999999989</v>
          </cell>
          <cell r="F8">
            <v>13.9374</v>
          </cell>
          <cell r="H8">
            <v>153.42803999999998</v>
          </cell>
          <cell r="I8">
            <v>1.2258</v>
          </cell>
        </row>
        <row r="9">
          <cell r="C9">
            <v>7.0470000000000006</v>
          </cell>
          <cell r="D9">
            <v>1.0746</v>
          </cell>
          <cell r="E9">
            <v>5.4966600000000003</v>
          </cell>
          <cell r="F9">
            <v>1.0341</v>
          </cell>
          <cell r="H9">
            <v>14.652360000000002</v>
          </cell>
          <cell r="I9">
            <v>0.81</v>
          </cell>
        </row>
        <row r="10">
          <cell r="C10">
            <v>13.5297</v>
          </cell>
          <cell r="D10">
            <v>0.32939999999999997</v>
          </cell>
          <cell r="E10">
            <v>10.553165999999999</v>
          </cell>
          <cell r="F10">
            <v>2.1221999999999999</v>
          </cell>
          <cell r="H10">
            <v>26.534465999999998</v>
          </cell>
          <cell r="I10">
            <v>0.13500000000000001</v>
          </cell>
        </row>
        <row r="11">
          <cell r="C11">
            <v>5.2217999999999991</v>
          </cell>
          <cell r="D11">
            <v>0.16469999999999999</v>
          </cell>
          <cell r="E11">
            <v>4.0730040000000001</v>
          </cell>
          <cell r="F11">
            <v>0.80459999999999998</v>
          </cell>
          <cell r="H11">
            <v>10.264104</v>
          </cell>
          <cell r="I11">
            <v>0.54</v>
          </cell>
        </row>
        <row r="12">
          <cell r="C12">
            <v>14.328900000000001</v>
          </cell>
          <cell r="D12">
            <v>0.16469999999999999</v>
          </cell>
          <cell r="E12">
            <v>11.176542</v>
          </cell>
          <cell r="F12">
            <v>2.5731000000000002</v>
          </cell>
          <cell r="H12">
            <v>28.243241999999999</v>
          </cell>
          <cell r="I12">
            <v>0.81</v>
          </cell>
        </row>
        <row r="13">
          <cell r="C13">
            <v>11.9475</v>
          </cell>
          <cell r="D13">
            <v>0.32939999999999997</v>
          </cell>
          <cell r="E13">
            <v>9.3190499999999989</v>
          </cell>
          <cell r="F13">
            <v>2.7107999999999999</v>
          </cell>
          <cell r="H13">
            <v>24.306749999999997</v>
          </cell>
          <cell r="I13">
            <v>0.81</v>
          </cell>
        </row>
        <row r="14">
          <cell r="C14">
            <v>1.7172000000000001</v>
          </cell>
          <cell r="D14">
            <v>0.18629999999999999</v>
          </cell>
          <cell r="E14">
            <v>1.3394160000000002</v>
          </cell>
          <cell r="F14">
            <v>0.29700000000000004</v>
          </cell>
          <cell r="H14">
            <v>3.5399160000000003</v>
          </cell>
          <cell r="I14">
            <v>0.13500000000000001</v>
          </cell>
        </row>
        <row r="15">
          <cell r="C15">
            <v>3.0428999999999995</v>
          </cell>
          <cell r="D15">
            <v>0</v>
          </cell>
          <cell r="E15">
            <v>2.373462</v>
          </cell>
          <cell r="F15">
            <v>0.52110000000000001</v>
          </cell>
          <cell r="H15">
            <v>5.9374619999999991</v>
          </cell>
          <cell r="I15">
            <v>0.20250000000000001</v>
          </cell>
        </row>
        <row r="16">
          <cell r="C16">
            <v>12.652200000000001</v>
          </cell>
          <cell r="D16">
            <v>0.37259999999999999</v>
          </cell>
          <cell r="E16">
            <v>9.8687160000000009</v>
          </cell>
          <cell r="F16">
            <v>2.7728999999999995</v>
          </cell>
          <cell r="H16">
            <v>25.666416000000002</v>
          </cell>
          <cell r="I16">
            <v>0.81</v>
          </cell>
        </row>
        <row r="17">
          <cell r="C17">
            <v>17.414999999999999</v>
          </cell>
          <cell r="D17">
            <v>2.6621999999999999</v>
          </cell>
          <cell r="E17">
            <v>13.5837</v>
          </cell>
          <cell r="F17">
            <v>3.9771000000000005</v>
          </cell>
          <cell r="G17">
            <v>0.16200000000000001</v>
          </cell>
          <cell r="H17">
            <v>37.799999999999997</v>
          </cell>
          <cell r="I17">
            <v>1.08</v>
          </cell>
        </row>
        <row r="18">
          <cell r="C18">
            <v>3.8853000000000004</v>
          </cell>
          <cell r="E18">
            <v>3.0305340000000007</v>
          </cell>
          <cell r="F18">
            <v>0.89910000000000001</v>
          </cell>
          <cell r="H18">
            <v>7.8149340000000009</v>
          </cell>
          <cell r="I18">
            <v>0.13500000000000001</v>
          </cell>
        </row>
        <row r="20">
          <cell r="C20">
            <v>89.216199999999986</v>
          </cell>
        </row>
      </sheetData>
      <sheetData sheetId="3"/>
      <sheetData sheetId="4">
        <row r="23">
          <cell r="C23">
            <v>1425.7349999999999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ECL"/>
      <sheetName val="MePGCL"/>
      <sheetName val="MePTCL"/>
      <sheetName val="MePDCL"/>
      <sheetName val="RE"/>
      <sheetName val="List Of Emlopyees"/>
    </sheetNames>
    <sheetDataSet>
      <sheetData sheetId="0"/>
      <sheetData sheetId="1"/>
      <sheetData sheetId="2">
        <row r="11">
          <cell r="C11">
            <v>5.4000000000000006E-2</v>
          </cell>
          <cell r="D11">
            <v>0.81</v>
          </cell>
          <cell r="E11">
            <v>124.74</v>
          </cell>
          <cell r="F11">
            <v>1.35</v>
          </cell>
          <cell r="G11">
            <v>0.43200000000000005</v>
          </cell>
          <cell r="H11">
            <v>0.54</v>
          </cell>
          <cell r="I11">
            <v>0.27</v>
          </cell>
          <cell r="J11">
            <v>0.54</v>
          </cell>
          <cell r="K11">
            <v>3.24</v>
          </cell>
          <cell r="L11">
            <v>0.27</v>
          </cell>
          <cell r="M11">
            <v>0.40500000000000003</v>
          </cell>
          <cell r="N11">
            <v>0.56700000000000006</v>
          </cell>
          <cell r="O11">
            <v>0.94499999999999995</v>
          </cell>
          <cell r="P11">
            <v>0.81</v>
          </cell>
        </row>
        <row r="12">
          <cell r="C12">
            <v>0.67500000000000004</v>
          </cell>
          <cell r="D12">
            <v>0.67500000000000004</v>
          </cell>
          <cell r="F12">
            <v>1.08</v>
          </cell>
          <cell r="G12">
            <v>0.81</v>
          </cell>
          <cell r="H12">
            <v>0.81</v>
          </cell>
          <cell r="I12">
            <v>1.08</v>
          </cell>
          <cell r="J12">
            <v>0.13500000000000001</v>
          </cell>
          <cell r="K12">
            <v>4.05</v>
          </cell>
          <cell r="L12">
            <v>0.54</v>
          </cell>
          <cell r="M12">
            <v>0.54</v>
          </cell>
          <cell r="N12">
            <v>2.7</v>
          </cell>
          <cell r="O12">
            <v>0.54</v>
          </cell>
          <cell r="P12">
            <v>1.62</v>
          </cell>
        </row>
        <row r="13">
          <cell r="D13">
            <v>5.4000000000000006E-2</v>
          </cell>
          <cell r="F13">
            <v>0.1215</v>
          </cell>
          <cell r="G13">
            <v>0.40500000000000003</v>
          </cell>
          <cell r="H13">
            <v>0.13500000000000001</v>
          </cell>
          <cell r="I13">
            <v>0.13500000000000001</v>
          </cell>
          <cell r="J13">
            <v>0.20250000000000001</v>
          </cell>
          <cell r="O13">
            <v>2.7</v>
          </cell>
        </row>
        <row r="14">
          <cell r="F14">
            <v>4.0500000000000001E-2</v>
          </cell>
          <cell r="G14">
            <v>0.16200000000000001</v>
          </cell>
          <cell r="H14">
            <v>0.21600000000000003</v>
          </cell>
          <cell r="J14">
            <v>2.7000000000000003E-2</v>
          </cell>
        </row>
        <row r="15">
          <cell r="D15">
            <v>4.0500000000000001E-2</v>
          </cell>
          <cell r="F15">
            <v>4.05</v>
          </cell>
          <cell r="G15">
            <v>0.40500000000000003</v>
          </cell>
          <cell r="H15">
            <v>0.27</v>
          </cell>
          <cell r="I15">
            <v>0.13500000000000001</v>
          </cell>
          <cell r="J15">
            <v>2.7000000000000003E-2</v>
          </cell>
          <cell r="L15">
            <v>1.3500000000000002E-2</v>
          </cell>
        </row>
        <row r="16">
          <cell r="F16">
            <v>0.27</v>
          </cell>
          <cell r="G16">
            <v>0.27</v>
          </cell>
          <cell r="H16">
            <v>0.54</v>
          </cell>
          <cell r="I16">
            <v>0.13500000000000001</v>
          </cell>
          <cell r="J16">
            <v>2.7000000000000003E-2</v>
          </cell>
        </row>
        <row r="17">
          <cell r="F17">
            <v>0.13500000000000001</v>
          </cell>
          <cell r="G17">
            <v>0.40500000000000003</v>
          </cell>
          <cell r="H17">
            <v>0.40500000000000003</v>
          </cell>
          <cell r="J17">
            <v>2.7000000000000003E-2</v>
          </cell>
        </row>
        <row r="18">
          <cell r="F18">
            <v>0.45899999999999996</v>
          </cell>
          <cell r="G18">
            <v>0.54</v>
          </cell>
          <cell r="H18">
            <v>0.24299999999999999</v>
          </cell>
          <cell r="I18">
            <v>3.0780000000000003</v>
          </cell>
          <cell r="N18">
            <v>21.6</v>
          </cell>
        </row>
        <row r="19">
          <cell r="F19">
            <v>0.18899999999999997</v>
          </cell>
          <cell r="G19">
            <v>0.54</v>
          </cell>
          <cell r="H19">
            <v>0.40500000000000003</v>
          </cell>
          <cell r="J19">
            <v>2.7000000000000003E-2</v>
          </cell>
        </row>
        <row r="20">
          <cell r="F20">
            <v>0.54</v>
          </cell>
          <cell r="G20">
            <v>0.54</v>
          </cell>
          <cell r="H20">
            <v>0.17280000000000001</v>
          </cell>
          <cell r="I20">
            <v>0.48599999999999999</v>
          </cell>
          <cell r="J20">
            <v>2.7000000000000003E-2</v>
          </cell>
        </row>
        <row r="21">
          <cell r="D21">
            <v>6.2100000000000002E-2</v>
          </cell>
          <cell r="F21">
            <v>0.13500000000000001</v>
          </cell>
          <cell r="G21">
            <v>0.24299999999999999</v>
          </cell>
          <cell r="H21">
            <v>0.22949999999999998</v>
          </cell>
          <cell r="I21">
            <v>6.7500000000000004E-2</v>
          </cell>
          <cell r="J21">
            <v>2.7000000000000003E-2</v>
          </cell>
          <cell r="L21">
            <v>2.1600000000000001E-2</v>
          </cell>
          <cell r="N21">
            <v>2.7000000000000003E-2</v>
          </cell>
          <cell r="P21">
            <v>0.1215</v>
          </cell>
        </row>
        <row r="22">
          <cell r="F22">
            <v>0.13500000000000001</v>
          </cell>
          <cell r="G22">
            <v>0.54</v>
          </cell>
          <cell r="H22">
            <v>1.08</v>
          </cell>
        </row>
      </sheetData>
      <sheetData sheetId="3"/>
      <sheetData sheetId="4">
        <row r="25">
          <cell r="C25">
            <v>0.52650000000000008</v>
          </cell>
        </row>
      </sheetData>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17-18"/>
      <sheetName val="mepgcl"/>
      <sheetName val="meptcl"/>
      <sheetName val="mepdcl"/>
      <sheetName val="RE 2016-17"/>
    </sheetNames>
    <sheetDataSet>
      <sheetData sheetId="0"/>
      <sheetData sheetId="1"/>
      <sheetData sheetId="2">
        <row r="9">
          <cell r="I9">
            <v>3.51</v>
          </cell>
          <cell r="J9">
            <v>2.7000000000000003E-2</v>
          </cell>
          <cell r="K9">
            <v>0.54</v>
          </cell>
        </row>
        <row r="10">
          <cell r="I10">
            <v>1.35</v>
          </cell>
          <cell r="J10">
            <v>0.54</v>
          </cell>
          <cell r="K10">
            <v>0.67500000000000004</v>
          </cell>
        </row>
        <row r="11">
          <cell r="C11">
            <v>0.27</v>
          </cell>
          <cell r="D11">
            <v>1.35</v>
          </cell>
          <cell r="E11">
            <v>0.27</v>
          </cell>
          <cell r="H11">
            <v>0.74519999999999997</v>
          </cell>
          <cell r="J11">
            <v>0.13500000000000001</v>
          </cell>
          <cell r="K11">
            <v>0.27</v>
          </cell>
        </row>
        <row r="12">
          <cell r="I12">
            <v>0.18899999999999997</v>
          </cell>
          <cell r="J12">
            <v>5.4000000000000006E-2</v>
          </cell>
          <cell r="K12">
            <v>0.10800000000000001</v>
          </cell>
        </row>
        <row r="13">
          <cell r="I13">
            <v>0.20250000000000001</v>
          </cell>
          <cell r="J13">
            <v>5.4000000000000006E-2</v>
          </cell>
          <cell r="K13">
            <v>0.10800000000000001</v>
          </cell>
        </row>
        <row r="14">
          <cell r="I14">
            <v>0.20250000000000001</v>
          </cell>
          <cell r="J14">
            <v>5.4000000000000006E-2</v>
          </cell>
          <cell r="K14">
            <v>0.10800000000000001</v>
          </cell>
        </row>
        <row r="15">
          <cell r="I15">
            <v>0.20250000000000001</v>
          </cell>
          <cell r="K15">
            <v>0.10800000000000001</v>
          </cell>
        </row>
        <row r="16">
          <cell r="I16">
            <v>0.20250000000000001</v>
          </cell>
          <cell r="J16">
            <v>5.4000000000000006E-2</v>
          </cell>
          <cell r="K16">
            <v>0.10800000000000001</v>
          </cell>
        </row>
        <row r="17">
          <cell r="I17">
            <v>0.20250000000000001</v>
          </cell>
          <cell r="J17">
            <v>5.4000000000000006E-2</v>
          </cell>
          <cell r="K17">
            <v>0.10800000000000001</v>
          </cell>
        </row>
        <row r="18">
          <cell r="C18">
            <v>1.89</v>
          </cell>
          <cell r="F18">
            <v>1.08</v>
          </cell>
          <cell r="I18">
            <v>0.18629999999999999</v>
          </cell>
          <cell r="J18">
            <v>5.4000000000000006E-2</v>
          </cell>
          <cell r="K18">
            <v>0.10800000000000001</v>
          </cell>
        </row>
        <row r="19">
          <cell r="C19">
            <v>0.27</v>
          </cell>
          <cell r="D19">
            <v>0.27</v>
          </cell>
          <cell r="E19">
            <v>0.54</v>
          </cell>
          <cell r="F19">
            <v>0.54</v>
          </cell>
          <cell r="H19">
            <v>0.48599999999999999</v>
          </cell>
          <cell r="I19">
            <v>0.67500000000000004</v>
          </cell>
          <cell r="J19">
            <v>5.4000000000000006E-2</v>
          </cell>
          <cell r="K19">
            <v>0.10800000000000001</v>
          </cell>
        </row>
        <row r="20">
          <cell r="C20">
            <v>1.08</v>
          </cell>
          <cell r="F20">
            <v>0.67500000000000004</v>
          </cell>
          <cell r="H20">
            <v>1.4580000000000002</v>
          </cell>
          <cell r="J20">
            <v>5.4000000000000006E-2</v>
          </cell>
          <cell r="K20">
            <v>0.10800000000000001</v>
          </cell>
        </row>
      </sheetData>
      <sheetData sheetId="3"/>
      <sheetData sheetId="4">
        <row r="23">
          <cell r="C23">
            <v>0.1323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CST"/>
      <sheetName val="ECST (3)"/>
      <sheetName val="AGE"/>
      <sheetName val="AGE3"/>
      <sheetName val="OM"/>
      <sheetName val="OM2"/>
      <sheetName val="RE"/>
      <sheetName val="RE EMP"/>
      <sheetName val="REEMP2"/>
      <sheetName val="AGE RE"/>
      <sheetName val="AGE RE 2"/>
      <sheetName val="O&amp;M RE"/>
      <sheetName val="O&amp;M RE 2"/>
      <sheetName val="Sheet1"/>
      <sheetName val="Ecost detail"/>
      <sheetName val="AGE (Detail)"/>
      <sheetName val="OM (Detail)"/>
      <sheetName val="CONSOLIDATED"/>
      <sheetName val="Sheet4"/>
      <sheetName val="Sheet5"/>
    </sheetNames>
    <sheetDataSet>
      <sheetData sheetId="0" refreshError="1"/>
      <sheetData sheetId="1" refreshError="1"/>
      <sheetData sheetId="2" refreshError="1"/>
      <sheetData sheetId="3" refreshError="1"/>
      <sheetData sheetId="4" refreshError="1"/>
      <sheetData sheetId="5" refreshError="1">
        <row r="8">
          <cell r="H8">
            <v>0</v>
          </cell>
        </row>
        <row r="19">
          <cell r="B19" t="str">
            <v>EE (MTI)</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9">
          <cell r="I49">
            <v>12269.629844000001</v>
          </cell>
        </row>
        <row r="69">
          <cell r="D69">
            <v>5784.4166022999998</v>
          </cell>
          <cell r="E69">
            <v>492.02</v>
          </cell>
          <cell r="F69">
            <v>189.59</v>
          </cell>
          <cell r="H69">
            <v>248.02</v>
          </cell>
          <cell r="I69">
            <v>140.76</v>
          </cell>
        </row>
        <row r="76">
          <cell r="E76">
            <v>1350</v>
          </cell>
          <cell r="H76">
            <v>634.25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C21"/>
  <sheetViews>
    <sheetView workbookViewId="0">
      <selection activeCell="E6" sqref="E6"/>
    </sheetView>
  </sheetViews>
  <sheetFormatPr defaultRowHeight="15"/>
  <cols>
    <col min="2" max="2" width="91.28515625" customWidth="1"/>
    <col min="3" max="3" width="14.85546875" customWidth="1"/>
  </cols>
  <sheetData>
    <row r="1" spans="1:3" ht="23.25">
      <c r="A1" s="379" t="s">
        <v>22</v>
      </c>
      <c r="B1" s="379"/>
      <c r="C1" s="379"/>
    </row>
    <row r="2" spans="1:3" ht="21">
      <c r="A2" s="120"/>
      <c r="B2" s="120"/>
      <c r="C2" s="120"/>
    </row>
    <row r="3" spans="1:3" ht="18.75">
      <c r="A3" s="96"/>
      <c r="B3" s="97" t="s">
        <v>188</v>
      </c>
      <c r="C3" s="96"/>
    </row>
    <row r="4" spans="1:3" ht="20.25">
      <c r="A4" s="96"/>
      <c r="B4" s="98"/>
      <c r="C4" s="96"/>
    </row>
    <row r="5" spans="1:3" ht="20.25">
      <c r="A5" s="96"/>
      <c r="B5" s="98"/>
      <c r="C5" s="96"/>
    </row>
    <row r="6" spans="1:3">
      <c r="A6" s="380" t="s">
        <v>0</v>
      </c>
      <c r="B6" s="380" t="s">
        <v>189</v>
      </c>
      <c r="C6" s="380" t="s">
        <v>190</v>
      </c>
    </row>
    <row r="7" spans="1:3">
      <c r="A7" s="380"/>
      <c r="B7" s="381"/>
      <c r="C7" s="380"/>
    </row>
    <row r="8" spans="1:3" ht="20.100000000000001" customHeight="1">
      <c r="A8" s="122">
        <v>1</v>
      </c>
      <c r="B8" s="200" t="s">
        <v>410</v>
      </c>
      <c r="C8" s="122">
        <v>1</v>
      </c>
    </row>
    <row r="9" spans="1:3" ht="20.100000000000001" customHeight="1">
      <c r="A9" s="122">
        <v>2</v>
      </c>
      <c r="B9" s="200" t="s">
        <v>280</v>
      </c>
      <c r="C9" s="122">
        <v>2</v>
      </c>
    </row>
    <row r="10" spans="1:3" ht="20.100000000000001" customHeight="1">
      <c r="A10" s="122">
        <v>3</v>
      </c>
      <c r="B10" s="200" t="s">
        <v>281</v>
      </c>
      <c r="C10" s="122">
        <v>3</v>
      </c>
    </row>
    <row r="11" spans="1:3" ht="20.100000000000001" customHeight="1">
      <c r="A11" s="122">
        <v>4</v>
      </c>
      <c r="B11" s="200" t="s">
        <v>282</v>
      </c>
      <c r="C11" s="132" t="s">
        <v>229</v>
      </c>
    </row>
    <row r="12" spans="1:3" ht="20.100000000000001" customHeight="1">
      <c r="A12" s="122">
        <v>5</v>
      </c>
      <c r="B12" s="200" t="s">
        <v>402</v>
      </c>
      <c r="C12" s="132" t="s">
        <v>230</v>
      </c>
    </row>
    <row r="13" spans="1:3" ht="20.100000000000001" customHeight="1">
      <c r="A13" s="122">
        <v>6</v>
      </c>
      <c r="B13" s="200" t="s">
        <v>403</v>
      </c>
      <c r="C13" s="132" t="s">
        <v>231</v>
      </c>
    </row>
    <row r="14" spans="1:3" ht="20.100000000000001" customHeight="1">
      <c r="A14" s="122">
        <v>7</v>
      </c>
      <c r="B14" s="200" t="s">
        <v>283</v>
      </c>
      <c r="C14" s="122">
        <v>10</v>
      </c>
    </row>
    <row r="15" spans="1:3" ht="20.100000000000001" customHeight="1">
      <c r="A15" s="122">
        <v>8</v>
      </c>
      <c r="B15" s="200" t="s">
        <v>284</v>
      </c>
      <c r="C15" s="122">
        <v>11</v>
      </c>
    </row>
    <row r="16" spans="1:3" ht="20.100000000000001" customHeight="1">
      <c r="A16" s="122">
        <v>9</v>
      </c>
      <c r="B16" s="200" t="s">
        <v>285</v>
      </c>
      <c r="C16" s="122">
        <v>12</v>
      </c>
    </row>
    <row r="17" spans="1:3" ht="20.100000000000001" customHeight="1">
      <c r="A17" s="122">
        <v>10</v>
      </c>
      <c r="B17" s="200" t="s">
        <v>286</v>
      </c>
      <c r="C17" s="122">
        <v>13</v>
      </c>
    </row>
    <row r="18" spans="1:3" ht="20.100000000000001" customHeight="1">
      <c r="A18" s="122">
        <v>12</v>
      </c>
      <c r="B18" s="200" t="s">
        <v>287</v>
      </c>
      <c r="C18" s="122">
        <v>14</v>
      </c>
    </row>
    <row r="19" spans="1:3" ht="20.100000000000001" customHeight="1">
      <c r="A19" s="122">
        <v>13</v>
      </c>
      <c r="B19" s="200" t="s">
        <v>288</v>
      </c>
      <c r="C19" s="122">
        <v>15</v>
      </c>
    </row>
    <row r="20" spans="1:3" ht="20.100000000000001" customHeight="1">
      <c r="A20" s="122">
        <v>14</v>
      </c>
      <c r="B20" s="200" t="s">
        <v>289</v>
      </c>
      <c r="C20" s="175" t="s">
        <v>252</v>
      </c>
    </row>
    <row r="21" spans="1:3" ht="20.100000000000001" customHeight="1">
      <c r="A21" s="122">
        <v>15</v>
      </c>
      <c r="B21" s="200" t="s">
        <v>441</v>
      </c>
      <c r="C21" s="332" t="s">
        <v>440</v>
      </c>
    </row>
  </sheetData>
  <mergeCells count="4">
    <mergeCell ref="A1:C1"/>
    <mergeCell ref="A6:A7"/>
    <mergeCell ref="B6:B7"/>
    <mergeCell ref="C6:C7"/>
  </mergeCells>
  <printOptions horizontalCentered="1"/>
  <pageMargins left="0.95" right="0.7" top="0.75" bottom="0.75" header="0.3" footer="0.3"/>
  <pageSetup orientation="landscape" horizontalDpi="300" verticalDpi="300" r:id="rId1"/>
</worksheet>
</file>

<file path=xl/worksheets/sheet10.xml><?xml version="1.0" encoding="utf-8"?>
<worksheet xmlns="http://schemas.openxmlformats.org/spreadsheetml/2006/main" xmlns:r="http://schemas.openxmlformats.org/officeDocument/2006/relationships">
  <dimension ref="A1:P38"/>
  <sheetViews>
    <sheetView topLeftCell="A13" workbookViewId="0">
      <selection activeCell="I38" sqref="I38"/>
    </sheetView>
  </sheetViews>
  <sheetFormatPr defaultRowHeight="15"/>
  <cols>
    <col min="1" max="1" width="6" customWidth="1"/>
    <col min="2" max="2" width="31.140625" customWidth="1"/>
    <col min="3" max="3" width="9.5703125" customWidth="1"/>
    <col min="4" max="4" width="9" customWidth="1"/>
    <col min="5" max="5" width="12.140625" customWidth="1"/>
    <col min="6" max="6" width="8.28515625" customWidth="1"/>
    <col min="7" max="8" width="9" customWidth="1"/>
    <col min="9" max="9" width="8" customWidth="1"/>
    <col min="10" max="10" width="9.140625" customWidth="1"/>
    <col min="11" max="11" width="10" customWidth="1"/>
    <col min="12" max="12" width="11" customWidth="1"/>
  </cols>
  <sheetData>
    <row r="1" spans="1:16" ht="18.75">
      <c r="A1" s="420" t="s">
        <v>22</v>
      </c>
      <c r="B1" s="420"/>
      <c r="C1" s="420"/>
      <c r="D1" s="420"/>
      <c r="E1" s="420"/>
      <c r="F1" s="420"/>
      <c r="G1" s="420"/>
      <c r="H1" s="420"/>
      <c r="I1" s="420"/>
      <c r="J1" s="420"/>
      <c r="K1" s="420"/>
      <c r="L1" s="420"/>
      <c r="M1" s="9"/>
      <c r="N1" s="10"/>
      <c r="O1" s="10"/>
      <c r="P1" s="10"/>
    </row>
    <row r="2" spans="1:16" ht="18">
      <c r="L2" s="8" t="s">
        <v>39</v>
      </c>
    </row>
    <row r="3" spans="1:16" ht="18">
      <c r="A3" s="421" t="s">
        <v>310</v>
      </c>
      <c r="B3" s="421"/>
      <c r="C3" s="421"/>
      <c r="D3" s="421"/>
      <c r="E3" s="421"/>
      <c r="F3" s="421"/>
      <c r="G3" s="421"/>
      <c r="H3" s="421"/>
      <c r="I3" s="421"/>
      <c r="J3" s="421"/>
      <c r="K3" s="421"/>
      <c r="L3" s="421"/>
    </row>
    <row r="4" spans="1:16" ht="18">
      <c r="A4" s="421" t="s">
        <v>331</v>
      </c>
      <c r="B4" s="421"/>
      <c r="C4" s="421"/>
      <c r="D4" s="421"/>
      <c r="E4" s="421"/>
      <c r="F4" s="421"/>
      <c r="G4" s="421"/>
      <c r="H4" s="421"/>
      <c r="I4" s="421"/>
      <c r="J4" s="421"/>
      <c r="K4" s="421"/>
      <c r="L4" s="421"/>
    </row>
    <row r="5" spans="1:16">
      <c r="J5" s="422" t="s">
        <v>53</v>
      </c>
      <c r="K5" s="422"/>
      <c r="L5" s="422"/>
    </row>
    <row r="6" spans="1:16" ht="38.25">
      <c r="A6" s="131" t="s">
        <v>40</v>
      </c>
      <c r="B6" s="134" t="s">
        <v>41</v>
      </c>
      <c r="C6" s="131" t="s">
        <v>42</v>
      </c>
      <c r="D6" s="134" t="s">
        <v>43</v>
      </c>
      <c r="E6" s="131" t="s">
        <v>44</v>
      </c>
      <c r="F6" s="131" t="s">
        <v>45</v>
      </c>
      <c r="G6" s="134" t="s">
        <v>46</v>
      </c>
      <c r="H6" s="281" t="s">
        <v>332</v>
      </c>
      <c r="I6" s="131" t="s">
        <v>47</v>
      </c>
      <c r="J6" s="131" t="s">
        <v>48</v>
      </c>
      <c r="K6" s="131" t="s">
        <v>49</v>
      </c>
      <c r="L6" s="131" t="s">
        <v>51</v>
      </c>
    </row>
    <row r="7" spans="1:16">
      <c r="A7" s="148">
        <v>1</v>
      </c>
      <c r="B7" s="148">
        <v>2</v>
      </c>
      <c r="C7" s="148">
        <v>3</v>
      </c>
      <c r="D7" s="148">
        <v>4</v>
      </c>
      <c r="E7" s="148">
        <v>5</v>
      </c>
      <c r="F7" s="148">
        <v>6</v>
      </c>
      <c r="G7" s="148">
        <v>7</v>
      </c>
      <c r="H7" s="148">
        <v>8</v>
      </c>
      <c r="I7" s="148">
        <v>9</v>
      </c>
      <c r="J7" s="148">
        <v>10</v>
      </c>
      <c r="K7" s="148">
        <v>11</v>
      </c>
      <c r="L7" s="148">
        <v>12</v>
      </c>
    </row>
    <row r="8" spans="1:16">
      <c r="A8" s="22">
        <v>1</v>
      </c>
      <c r="B8" s="2" t="s">
        <v>52</v>
      </c>
      <c r="C8" s="24"/>
      <c r="D8" s="24"/>
      <c r="E8" s="24"/>
      <c r="F8" s="24"/>
      <c r="G8" s="25">
        <f>SUM(C8:F8)</f>
        <v>0</v>
      </c>
      <c r="H8" s="24"/>
      <c r="I8" s="24">
        <v>1</v>
      </c>
      <c r="J8" s="24">
        <v>0.3</v>
      </c>
      <c r="K8" s="24">
        <v>1</v>
      </c>
      <c r="L8" s="25">
        <f>SUM(G8:K8)</f>
        <v>2.2999999999999998</v>
      </c>
      <c r="M8" s="188"/>
    </row>
    <row r="9" spans="1:16" ht="12.75" customHeight="1">
      <c r="A9" s="22">
        <v>2</v>
      </c>
      <c r="B9" s="2" t="s">
        <v>256</v>
      </c>
      <c r="C9" s="24"/>
      <c r="D9" s="24"/>
      <c r="E9" s="24"/>
      <c r="F9" s="24"/>
      <c r="G9" s="25">
        <f>SUM(C9:F9)</f>
        <v>0</v>
      </c>
      <c r="H9" s="24"/>
      <c r="I9" s="24">
        <f>[3]meptcl!I9</f>
        <v>3.51</v>
      </c>
      <c r="J9" s="24">
        <f>[3]meptcl!J9</f>
        <v>2.7000000000000003E-2</v>
      </c>
      <c r="K9" s="24">
        <f>[3]meptcl!K9</f>
        <v>0.54</v>
      </c>
      <c r="L9" s="25">
        <f t="shared" ref="L9:L33" si="0">SUM(G9:K9)</f>
        <v>4.077</v>
      </c>
      <c r="M9" s="31"/>
    </row>
    <row r="10" spans="1:16">
      <c r="A10" s="22">
        <v>3</v>
      </c>
      <c r="B10" s="2" t="s">
        <v>71</v>
      </c>
      <c r="C10" s="24"/>
      <c r="D10" s="24"/>
      <c r="E10" s="24"/>
      <c r="F10" s="24"/>
      <c r="G10" s="25">
        <f>SUM(C10:F10)</f>
        <v>0</v>
      </c>
      <c r="H10" s="24"/>
      <c r="I10" s="24">
        <f>[3]meptcl!I10</f>
        <v>1.35</v>
      </c>
      <c r="J10" s="24">
        <f>[3]meptcl!J10</f>
        <v>0.54</v>
      </c>
      <c r="K10" s="24">
        <f>[3]meptcl!K10</f>
        <v>0.67500000000000004</v>
      </c>
      <c r="L10" s="25">
        <f t="shared" si="0"/>
        <v>2.5650000000000004</v>
      </c>
      <c r="M10" s="31"/>
    </row>
    <row r="11" spans="1:16">
      <c r="A11" s="22">
        <v>4</v>
      </c>
      <c r="B11" s="2" t="s">
        <v>72</v>
      </c>
      <c r="C11" s="24">
        <f>[3]meptcl!C11</f>
        <v>0.27</v>
      </c>
      <c r="D11" s="24">
        <f>[3]meptcl!D11</f>
        <v>1.35</v>
      </c>
      <c r="E11" s="24">
        <f>[3]meptcl!E11</f>
        <v>0.27</v>
      </c>
      <c r="F11" s="24">
        <f>[3]meptcl!F11</f>
        <v>0</v>
      </c>
      <c r="G11" s="25">
        <f>SUM(C11:F11)</f>
        <v>1.8900000000000001</v>
      </c>
      <c r="H11" s="24">
        <f>[3]meptcl!H11</f>
        <v>0.74519999999999997</v>
      </c>
      <c r="I11" s="24">
        <f>[3]meptcl!I11</f>
        <v>0</v>
      </c>
      <c r="J11" s="24">
        <f>[3]meptcl!J11</f>
        <v>0.13500000000000001</v>
      </c>
      <c r="K11" s="24">
        <f>[3]meptcl!K11</f>
        <v>0.27</v>
      </c>
      <c r="L11" s="25">
        <f t="shared" si="0"/>
        <v>3.0402</v>
      </c>
      <c r="M11" s="31"/>
    </row>
    <row r="12" spans="1:16">
      <c r="A12" s="22">
        <v>5</v>
      </c>
      <c r="B12" s="2" t="s">
        <v>73</v>
      </c>
      <c r="C12" s="24"/>
      <c r="D12" s="24"/>
      <c r="E12" s="24"/>
      <c r="F12" s="24"/>
      <c r="G12" s="25">
        <f t="shared" ref="G12:G33" si="1">SUM(C12:F12)</f>
        <v>0</v>
      </c>
      <c r="H12" s="24"/>
      <c r="I12" s="24">
        <f>[3]meptcl!I12</f>
        <v>0.18899999999999997</v>
      </c>
      <c r="J12" s="24">
        <f>[3]meptcl!J12</f>
        <v>5.4000000000000006E-2</v>
      </c>
      <c r="K12" s="24">
        <f>[3]meptcl!K12</f>
        <v>0.10800000000000001</v>
      </c>
      <c r="L12" s="25">
        <f t="shared" si="0"/>
        <v>0.35099999999999998</v>
      </c>
      <c r="M12" s="31"/>
    </row>
    <row r="13" spans="1:16">
      <c r="A13" s="22">
        <v>6</v>
      </c>
      <c r="B13" s="2" t="s">
        <v>12</v>
      </c>
      <c r="C13" s="24"/>
      <c r="D13" s="24"/>
      <c r="E13" s="24"/>
      <c r="F13" s="24"/>
      <c r="G13" s="25">
        <f>SUM(C13:F13)</f>
        <v>0</v>
      </c>
      <c r="H13" s="24"/>
      <c r="I13" s="24">
        <v>0.5</v>
      </c>
      <c r="J13" s="24">
        <v>0.5</v>
      </c>
      <c r="K13" s="24">
        <v>1</v>
      </c>
      <c r="L13" s="25">
        <f t="shared" si="0"/>
        <v>2</v>
      </c>
      <c r="M13" s="31"/>
    </row>
    <row r="14" spans="1:16">
      <c r="A14" s="22">
        <v>7</v>
      </c>
      <c r="B14" s="2" t="s">
        <v>13</v>
      </c>
      <c r="C14" s="24"/>
      <c r="D14" s="24"/>
      <c r="E14" s="24"/>
      <c r="F14" s="24"/>
      <c r="G14" s="25">
        <f>SUM(C14:F14)</f>
        <v>0</v>
      </c>
      <c r="H14" s="24"/>
      <c r="I14" s="24">
        <v>2</v>
      </c>
      <c r="J14" s="24">
        <v>0.5</v>
      </c>
      <c r="K14" s="24">
        <v>1</v>
      </c>
      <c r="L14" s="25">
        <f t="shared" si="0"/>
        <v>3.5</v>
      </c>
      <c r="M14" s="31"/>
    </row>
    <row r="15" spans="1:16">
      <c r="A15" s="22">
        <v>8</v>
      </c>
      <c r="B15" s="21" t="s">
        <v>74</v>
      </c>
      <c r="C15" s="26"/>
      <c r="D15" s="26"/>
      <c r="E15" s="26"/>
      <c r="F15" s="26"/>
      <c r="G15" s="25">
        <f t="shared" si="1"/>
        <v>0</v>
      </c>
      <c r="H15" s="24"/>
      <c r="I15" s="24">
        <f>[3]meptcl!I13</f>
        <v>0.20250000000000001</v>
      </c>
      <c r="J15" s="24">
        <f>[3]meptcl!J13</f>
        <v>5.4000000000000006E-2</v>
      </c>
      <c r="K15" s="24">
        <f>[3]meptcl!K13</f>
        <v>0.10800000000000001</v>
      </c>
      <c r="L15" s="25">
        <f t="shared" si="0"/>
        <v>0.36450000000000005</v>
      </c>
      <c r="M15" s="31"/>
    </row>
    <row r="16" spans="1:16">
      <c r="A16" s="22">
        <v>9</v>
      </c>
      <c r="B16" s="2" t="s">
        <v>75</v>
      </c>
      <c r="C16" s="24"/>
      <c r="D16" s="24"/>
      <c r="E16" s="24"/>
      <c r="F16" s="24"/>
      <c r="G16" s="25">
        <f t="shared" si="1"/>
        <v>0</v>
      </c>
      <c r="H16" s="24"/>
      <c r="I16" s="24">
        <f>[3]meptcl!I14</f>
        <v>0.20250000000000001</v>
      </c>
      <c r="J16" s="24">
        <f>[3]meptcl!J14</f>
        <v>5.4000000000000006E-2</v>
      </c>
      <c r="K16" s="24">
        <f>[3]meptcl!K14</f>
        <v>0.10800000000000001</v>
      </c>
      <c r="L16" s="25">
        <f t="shared" si="0"/>
        <v>0.36450000000000005</v>
      </c>
      <c r="M16" s="31"/>
    </row>
    <row r="17" spans="1:13">
      <c r="A17" s="22">
        <v>10</v>
      </c>
      <c r="B17" s="2" t="s">
        <v>76</v>
      </c>
      <c r="C17" s="24"/>
      <c r="D17" s="24"/>
      <c r="E17" s="24"/>
      <c r="F17" s="24"/>
      <c r="G17" s="25">
        <f t="shared" si="1"/>
        <v>0</v>
      </c>
      <c r="H17" s="24"/>
      <c r="I17" s="24">
        <f>[3]meptcl!I15</f>
        <v>0.20250000000000001</v>
      </c>
      <c r="J17" s="24">
        <f>[3]meptcl!J15</f>
        <v>0</v>
      </c>
      <c r="K17" s="24">
        <f>[3]meptcl!K15</f>
        <v>0.10800000000000001</v>
      </c>
      <c r="L17" s="25">
        <f t="shared" si="0"/>
        <v>0.3105</v>
      </c>
      <c r="M17" s="31"/>
    </row>
    <row r="18" spans="1:13">
      <c r="A18" s="22">
        <v>11</v>
      </c>
      <c r="B18" s="2" t="s">
        <v>333</v>
      </c>
      <c r="C18" s="24"/>
      <c r="D18" s="24"/>
      <c r="E18" s="24"/>
      <c r="F18" s="24"/>
      <c r="G18" s="25">
        <f t="shared" si="1"/>
        <v>0</v>
      </c>
      <c r="H18" s="24">
        <v>2.76</v>
      </c>
      <c r="I18" s="24"/>
      <c r="J18" s="24">
        <v>0.5</v>
      </c>
      <c r="K18" s="24">
        <v>0.5</v>
      </c>
      <c r="L18" s="25">
        <f t="shared" si="0"/>
        <v>3.76</v>
      </c>
      <c r="M18" s="31"/>
    </row>
    <row r="19" spans="1:13">
      <c r="A19" s="22">
        <v>12</v>
      </c>
      <c r="B19" s="2" t="s">
        <v>334</v>
      </c>
      <c r="C19" s="25"/>
      <c r="D19" s="25"/>
      <c r="E19" s="25"/>
      <c r="F19" s="25"/>
      <c r="G19" s="25">
        <f t="shared" si="1"/>
        <v>0</v>
      </c>
      <c r="H19" s="24">
        <v>2.76</v>
      </c>
      <c r="I19" s="24"/>
      <c r="J19" s="24">
        <v>0.3</v>
      </c>
      <c r="K19" s="24">
        <v>0.2</v>
      </c>
      <c r="L19" s="25">
        <f t="shared" si="0"/>
        <v>3.26</v>
      </c>
      <c r="M19" s="31"/>
    </row>
    <row r="20" spans="1:13">
      <c r="A20" s="22">
        <v>13</v>
      </c>
      <c r="B20" s="2" t="s">
        <v>77</v>
      </c>
      <c r="C20" s="26"/>
      <c r="D20" s="26"/>
      <c r="E20" s="26"/>
      <c r="F20" s="26"/>
      <c r="G20" s="25">
        <f t="shared" si="1"/>
        <v>0</v>
      </c>
      <c r="H20" s="24"/>
      <c r="I20" s="24">
        <f>[3]meptcl!I16</f>
        <v>0.20250000000000001</v>
      </c>
      <c r="J20" s="24">
        <f>[3]meptcl!J16</f>
        <v>5.4000000000000006E-2</v>
      </c>
      <c r="K20" s="24">
        <f>[3]meptcl!K16</f>
        <v>0.10800000000000001</v>
      </c>
      <c r="L20" s="25">
        <f t="shared" si="0"/>
        <v>0.36450000000000005</v>
      </c>
      <c r="M20" s="31"/>
    </row>
    <row r="21" spans="1:13">
      <c r="A21" s="22">
        <v>14</v>
      </c>
      <c r="B21" s="2" t="s">
        <v>78</v>
      </c>
      <c r="C21" s="26"/>
      <c r="D21" s="26"/>
      <c r="E21" s="26"/>
      <c r="F21" s="26"/>
      <c r="G21" s="25">
        <f t="shared" si="1"/>
        <v>0</v>
      </c>
      <c r="H21" s="24"/>
      <c r="I21" s="24">
        <f>[3]meptcl!I17</f>
        <v>0.20250000000000001</v>
      </c>
      <c r="J21" s="24">
        <f>[3]meptcl!J17</f>
        <v>5.4000000000000006E-2</v>
      </c>
      <c r="K21" s="24">
        <f>[3]meptcl!K17</f>
        <v>0.10800000000000001</v>
      </c>
      <c r="L21" s="25">
        <f t="shared" si="0"/>
        <v>0.36450000000000005</v>
      </c>
      <c r="M21" s="31"/>
    </row>
    <row r="22" spans="1:13">
      <c r="A22" s="22">
        <v>15</v>
      </c>
      <c r="B22" s="2" t="s">
        <v>81</v>
      </c>
      <c r="C22" s="26"/>
      <c r="D22" s="26"/>
      <c r="E22" s="26"/>
      <c r="F22" s="26"/>
      <c r="G22" s="25">
        <f t="shared" si="1"/>
        <v>0</v>
      </c>
      <c r="H22" s="24">
        <v>2.76</v>
      </c>
      <c r="I22" s="26">
        <v>0.5</v>
      </c>
      <c r="J22" s="26">
        <v>0.1</v>
      </c>
      <c r="K22" s="26">
        <v>0.5</v>
      </c>
      <c r="L22" s="25">
        <f t="shared" si="0"/>
        <v>3.86</v>
      </c>
      <c r="M22" s="31"/>
    </row>
    <row r="23" spans="1:13">
      <c r="A23" s="22">
        <v>16</v>
      </c>
      <c r="B23" s="2" t="s">
        <v>15</v>
      </c>
      <c r="C23" s="26">
        <v>30</v>
      </c>
      <c r="D23" s="26">
        <v>2</v>
      </c>
      <c r="E23" s="26">
        <v>7</v>
      </c>
      <c r="F23" s="26">
        <v>40</v>
      </c>
      <c r="G23" s="25">
        <f t="shared" si="1"/>
        <v>79</v>
      </c>
      <c r="H23" s="24">
        <v>20.88</v>
      </c>
      <c r="I23" s="26">
        <v>0.5</v>
      </c>
      <c r="J23" s="26">
        <v>1</v>
      </c>
      <c r="K23" s="26">
        <v>1</v>
      </c>
      <c r="L23" s="25">
        <f t="shared" si="0"/>
        <v>102.38</v>
      </c>
      <c r="M23" s="31"/>
    </row>
    <row r="24" spans="1:13">
      <c r="A24" s="22">
        <v>17</v>
      </c>
      <c r="B24" s="2" t="s">
        <v>16</v>
      </c>
      <c r="C24" s="26">
        <v>30</v>
      </c>
      <c r="D24" s="26">
        <v>1</v>
      </c>
      <c r="E24" s="26">
        <v>5</v>
      </c>
      <c r="F24" s="26">
        <v>60</v>
      </c>
      <c r="G24" s="25">
        <f t="shared" si="1"/>
        <v>96</v>
      </c>
      <c r="H24" s="24">
        <v>18.600000000000001</v>
      </c>
      <c r="I24" s="26">
        <v>0.4</v>
      </c>
      <c r="J24" s="26">
        <v>0.5</v>
      </c>
      <c r="K24" s="26">
        <v>0.5</v>
      </c>
      <c r="L24" s="25">
        <f t="shared" si="0"/>
        <v>116</v>
      </c>
      <c r="M24" s="31"/>
    </row>
    <row r="25" spans="1:13">
      <c r="A25" s="22">
        <v>18</v>
      </c>
      <c r="B25" s="21" t="s">
        <v>17</v>
      </c>
      <c r="C25" s="26">
        <v>30</v>
      </c>
      <c r="D25" s="26">
        <v>2</v>
      </c>
      <c r="E25" s="26">
        <v>5</v>
      </c>
      <c r="F25" s="26">
        <v>75</v>
      </c>
      <c r="G25" s="25">
        <f t="shared" si="1"/>
        <v>112</v>
      </c>
      <c r="H25" s="24">
        <v>13.32</v>
      </c>
      <c r="I25" s="26">
        <v>1</v>
      </c>
      <c r="J25" s="26">
        <v>0.5</v>
      </c>
      <c r="K25" s="26">
        <v>0.5</v>
      </c>
      <c r="L25" s="25">
        <f t="shared" si="0"/>
        <v>127.32</v>
      </c>
      <c r="M25" s="31"/>
    </row>
    <row r="26" spans="1:13">
      <c r="A26" s="22">
        <v>19</v>
      </c>
      <c r="B26" s="2" t="s">
        <v>18</v>
      </c>
      <c r="C26" s="26">
        <v>30</v>
      </c>
      <c r="D26" s="26">
        <v>1</v>
      </c>
      <c r="E26" s="26"/>
      <c r="F26" s="26">
        <v>22</v>
      </c>
      <c r="G26" s="25">
        <f t="shared" si="1"/>
        <v>53</v>
      </c>
      <c r="H26" s="24">
        <v>4.5599999999999996</v>
      </c>
      <c r="I26" s="26">
        <v>0.5</v>
      </c>
      <c r="J26" s="26">
        <v>0.5</v>
      </c>
      <c r="K26" s="26">
        <v>0.5</v>
      </c>
      <c r="L26" s="25">
        <f t="shared" si="0"/>
        <v>59.06</v>
      </c>
      <c r="M26" s="31"/>
    </row>
    <row r="27" spans="1:13">
      <c r="A27" s="22">
        <v>20</v>
      </c>
      <c r="B27" s="2" t="s">
        <v>19</v>
      </c>
      <c r="C27" s="26">
        <v>30</v>
      </c>
      <c r="D27" s="26">
        <v>1</v>
      </c>
      <c r="E27" s="26">
        <v>2</v>
      </c>
      <c r="F27" s="26">
        <v>90</v>
      </c>
      <c r="G27" s="25">
        <f t="shared" si="1"/>
        <v>123</v>
      </c>
      <c r="H27" s="24">
        <v>10.5</v>
      </c>
      <c r="I27" s="26">
        <v>0.5</v>
      </c>
      <c r="J27" s="26">
        <v>0.5</v>
      </c>
      <c r="K27" s="26">
        <v>0.5</v>
      </c>
      <c r="L27" s="25">
        <f t="shared" si="0"/>
        <v>135</v>
      </c>
      <c r="M27" s="31"/>
    </row>
    <row r="28" spans="1:13">
      <c r="A28" s="22">
        <v>21</v>
      </c>
      <c r="B28" s="2" t="s">
        <v>242</v>
      </c>
      <c r="C28" s="26">
        <v>30</v>
      </c>
      <c r="D28" s="26">
        <v>1</v>
      </c>
      <c r="E28" s="26">
        <v>2</v>
      </c>
      <c r="F28" s="26">
        <v>150</v>
      </c>
      <c r="G28" s="25">
        <f t="shared" si="1"/>
        <v>183</v>
      </c>
      <c r="H28" s="24">
        <v>2.76</v>
      </c>
      <c r="I28" s="26">
        <v>0.5</v>
      </c>
      <c r="J28" s="26">
        <v>0.5</v>
      </c>
      <c r="K28" s="26">
        <v>0.5</v>
      </c>
      <c r="L28" s="25">
        <f t="shared" si="0"/>
        <v>187.26</v>
      </c>
      <c r="M28" s="31"/>
    </row>
    <row r="29" spans="1:13">
      <c r="A29" s="22">
        <v>22</v>
      </c>
      <c r="B29" s="2" t="s">
        <v>79</v>
      </c>
      <c r="C29" s="199">
        <f>[3]meptcl!C18</f>
        <v>1.89</v>
      </c>
      <c r="D29" s="199">
        <f>[3]meptcl!D18</f>
        <v>0</v>
      </c>
      <c r="E29" s="199">
        <f>[3]meptcl!E18</f>
        <v>0</v>
      </c>
      <c r="F29" s="199">
        <f>[3]meptcl!F18</f>
        <v>1.08</v>
      </c>
      <c r="G29" s="25">
        <f t="shared" si="1"/>
        <v>2.9699999999999998</v>
      </c>
      <c r="H29" s="24"/>
      <c r="I29" s="24">
        <f>[3]meptcl!I18</f>
        <v>0.18629999999999999</v>
      </c>
      <c r="J29" s="24">
        <f>[3]meptcl!J18</f>
        <v>5.4000000000000006E-2</v>
      </c>
      <c r="K29" s="24">
        <f>[3]meptcl!K18</f>
        <v>0.10800000000000001</v>
      </c>
      <c r="L29" s="25">
        <f t="shared" si="0"/>
        <v>3.3182999999999998</v>
      </c>
      <c r="M29" s="31"/>
    </row>
    <row r="30" spans="1:13">
      <c r="A30" s="22">
        <v>23</v>
      </c>
      <c r="B30" s="2" t="s">
        <v>80</v>
      </c>
      <c r="C30" s="199">
        <f>[3]meptcl!C19</f>
        <v>0.27</v>
      </c>
      <c r="D30" s="199">
        <f>[3]meptcl!D19</f>
        <v>0.27</v>
      </c>
      <c r="E30" s="199">
        <f>[3]meptcl!E19</f>
        <v>0.54</v>
      </c>
      <c r="F30" s="199">
        <f>[3]meptcl!F19</f>
        <v>0.54</v>
      </c>
      <c r="G30" s="25">
        <f t="shared" si="1"/>
        <v>1.62</v>
      </c>
      <c r="H30" s="24">
        <f>[3]meptcl!H19</f>
        <v>0.48599999999999999</v>
      </c>
      <c r="I30" s="24">
        <f>[3]meptcl!I19</f>
        <v>0.67500000000000004</v>
      </c>
      <c r="J30" s="24">
        <f>[3]meptcl!J19</f>
        <v>5.4000000000000006E-2</v>
      </c>
      <c r="K30" s="24">
        <f>[3]meptcl!K19</f>
        <v>0.10800000000000001</v>
      </c>
      <c r="L30" s="25">
        <f t="shared" si="0"/>
        <v>2.9429999999999996</v>
      </c>
      <c r="M30" s="31"/>
    </row>
    <row r="31" spans="1:13">
      <c r="A31" s="22">
        <v>24</v>
      </c>
      <c r="B31" s="2" t="str">
        <f>[4]OM2!B19</f>
        <v>EE (MTI)</v>
      </c>
      <c r="C31" s="199">
        <f>[3]meptcl!C20</f>
        <v>1.08</v>
      </c>
      <c r="D31" s="199">
        <f>[3]meptcl!D20</f>
        <v>0</v>
      </c>
      <c r="E31" s="199">
        <f>[3]meptcl!E20</f>
        <v>0</v>
      </c>
      <c r="F31" s="199">
        <f>[3]meptcl!F20</f>
        <v>0.67500000000000004</v>
      </c>
      <c r="G31" s="25">
        <f t="shared" si="1"/>
        <v>1.7550000000000001</v>
      </c>
      <c r="H31" s="24">
        <f>[3]meptcl!H20</f>
        <v>1.4580000000000002</v>
      </c>
      <c r="I31" s="24">
        <f>[3]meptcl!I20</f>
        <v>0</v>
      </c>
      <c r="J31" s="24">
        <f>[3]meptcl!J20</f>
        <v>5.4000000000000006E-2</v>
      </c>
      <c r="K31" s="24">
        <f>[3]meptcl!K20</f>
        <v>0.10800000000000001</v>
      </c>
      <c r="L31" s="25">
        <f t="shared" si="0"/>
        <v>3.375</v>
      </c>
      <c r="M31" s="31"/>
    </row>
    <row r="32" spans="1:13">
      <c r="A32" s="22">
        <v>25</v>
      </c>
      <c r="B32" s="2" t="s">
        <v>82</v>
      </c>
      <c r="C32" s="26">
        <v>30</v>
      </c>
      <c r="D32" s="26">
        <v>1.5</v>
      </c>
      <c r="E32" s="26">
        <v>1</v>
      </c>
      <c r="F32" s="26">
        <v>1.5</v>
      </c>
      <c r="G32" s="25">
        <f t="shared" si="1"/>
        <v>34</v>
      </c>
      <c r="H32" s="24"/>
      <c r="I32" s="26">
        <v>0.6</v>
      </c>
      <c r="J32" s="26">
        <v>0.1</v>
      </c>
      <c r="K32" s="26">
        <v>0.5</v>
      </c>
      <c r="L32" s="25">
        <f t="shared" si="0"/>
        <v>35.200000000000003</v>
      </c>
      <c r="M32" s="31"/>
    </row>
    <row r="33" spans="1:15">
      <c r="A33" s="22">
        <v>26</v>
      </c>
      <c r="B33" s="2" t="s">
        <v>85</v>
      </c>
      <c r="C33" s="26"/>
      <c r="D33" s="26"/>
      <c r="E33" s="26"/>
      <c r="F33" s="26"/>
      <c r="G33" s="25">
        <f t="shared" si="1"/>
        <v>0</v>
      </c>
      <c r="H33" s="24">
        <v>2.76</v>
      </c>
      <c r="I33" s="26"/>
      <c r="J33" s="26">
        <v>0.1</v>
      </c>
      <c r="K33" s="26">
        <v>0.5</v>
      </c>
      <c r="L33" s="25">
        <f t="shared" si="0"/>
        <v>3.36</v>
      </c>
      <c r="M33" s="31"/>
    </row>
    <row r="34" spans="1:15">
      <c r="A34" s="23"/>
      <c r="B34" s="136" t="s">
        <v>21</v>
      </c>
      <c r="C34" s="28">
        <f>SUM(C8:C33)</f>
        <v>213.51</v>
      </c>
      <c r="D34" s="28">
        <f t="shared" ref="D34:H34" si="2">SUM(D8:D33)</f>
        <v>11.12</v>
      </c>
      <c r="E34" s="28">
        <f t="shared" si="2"/>
        <v>22.81</v>
      </c>
      <c r="F34" s="28">
        <f t="shared" si="2"/>
        <v>440.79500000000002</v>
      </c>
      <c r="G34" s="28">
        <f>SUM(C34:F34)</f>
        <v>688.23500000000001</v>
      </c>
      <c r="H34" s="28">
        <f t="shared" si="2"/>
        <v>84.34920000000001</v>
      </c>
      <c r="I34" s="28">
        <f t="shared" ref="I34" si="3">SUM(I8:I33)</f>
        <v>14.922800000000002</v>
      </c>
      <c r="J34" s="28">
        <f t="shared" ref="J34" si="4">SUM(J8:J33)</f>
        <v>7.0339999999999989</v>
      </c>
      <c r="K34" s="28">
        <f t="shared" ref="K34" si="5">SUM(K8:K33)</f>
        <v>11.157</v>
      </c>
      <c r="L34" s="28">
        <f t="shared" ref="L34" si="6">SUM(L8:L33)</f>
        <v>805.69800000000009</v>
      </c>
      <c r="M34" s="31"/>
      <c r="O34" s="31"/>
    </row>
    <row r="36" spans="1:15">
      <c r="C36" s="31"/>
      <c r="D36" s="31"/>
      <c r="I36" s="31"/>
      <c r="J36" s="31"/>
      <c r="K36" s="31"/>
      <c r="L36" s="31"/>
      <c r="O36" s="31"/>
    </row>
    <row r="37" spans="1:15">
      <c r="C37" s="31"/>
      <c r="D37" s="31"/>
      <c r="E37" s="31"/>
      <c r="F37" s="31"/>
      <c r="G37" s="31"/>
      <c r="H37" s="31"/>
      <c r="I37" s="31"/>
      <c r="J37" s="31"/>
      <c r="K37" s="31"/>
      <c r="L37" s="31"/>
    </row>
    <row r="38" spans="1:15">
      <c r="C38" s="287"/>
      <c r="D38" s="287"/>
      <c r="E38" s="287"/>
      <c r="F38" s="287"/>
      <c r="G38" s="287"/>
      <c r="H38" s="287"/>
      <c r="I38" s="287"/>
      <c r="J38" s="287"/>
      <c r="K38" s="287"/>
      <c r="L38" s="287"/>
    </row>
  </sheetData>
  <mergeCells count="4">
    <mergeCell ref="A3:L3"/>
    <mergeCell ref="A4:L4"/>
    <mergeCell ref="J5:L5"/>
    <mergeCell ref="A1:L1"/>
  </mergeCells>
  <printOptions horizontalCentered="1"/>
  <pageMargins left="1.45" right="0.95" top="0.75" bottom="0.75" header="0.3" footer="0.3"/>
  <pageSetup scale="84" orientation="landscape" horizontalDpi="300" verticalDpi="300" r:id="rId1"/>
  <headerFooter>
    <oddFooter>&amp;C9</oddFooter>
  </headerFooter>
  <rowBreaks count="1" manualBreakCount="1">
    <brk id="34" max="16383" man="1"/>
  </rowBreaks>
  <colBreaks count="1" manualBreakCount="1">
    <brk id="12" max="1048575" man="1"/>
  </colBreaks>
</worksheet>
</file>

<file path=xl/worksheets/sheet11.xml><?xml version="1.0" encoding="utf-8"?>
<worksheet xmlns="http://schemas.openxmlformats.org/spreadsheetml/2006/main" xmlns:r="http://schemas.openxmlformats.org/officeDocument/2006/relationships">
  <dimension ref="A1:M18"/>
  <sheetViews>
    <sheetView workbookViewId="0">
      <selection sqref="A1:M18"/>
    </sheetView>
  </sheetViews>
  <sheetFormatPr defaultRowHeight="15"/>
  <cols>
    <col min="1" max="1" width="18.140625" customWidth="1"/>
    <col min="2" max="2" width="8.85546875" customWidth="1"/>
    <col min="3" max="4" width="9.85546875" customWidth="1"/>
    <col min="5" max="5" width="10" customWidth="1"/>
    <col min="6" max="6" width="9.42578125" customWidth="1"/>
    <col min="7" max="7" width="9.28515625" customWidth="1"/>
    <col min="8" max="8" width="8.85546875" customWidth="1"/>
    <col min="9" max="9" width="8.42578125" customWidth="1"/>
    <col min="10" max="12" width="9.28515625" customWidth="1"/>
    <col min="13" max="13" width="9" customWidth="1"/>
  </cols>
  <sheetData>
    <row r="1" spans="1:13" ht="18.75">
      <c r="A1" s="420" t="s">
        <v>22</v>
      </c>
      <c r="B1" s="420"/>
      <c r="C1" s="420"/>
      <c r="D1" s="420"/>
      <c r="E1" s="420"/>
      <c r="F1" s="420"/>
      <c r="G1" s="420"/>
      <c r="H1" s="420"/>
      <c r="I1" s="420"/>
      <c r="J1" s="420"/>
      <c r="K1" s="420"/>
      <c r="L1" s="420"/>
      <c r="M1" s="420"/>
    </row>
    <row r="2" spans="1:13" ht="18">
      <c r="A2" s="225"/>
      <c r="B2" s="225"/>
      <c r="C2" s="225"/>
      <c r="D2" s="225"/>
      <c r="E2" s="225"/>
      <c r="F2" s="225"/>
      <c r="G2" s="225"/>
      <c r="H2" s="225"/>
      <c r="I2" s="225"/>
      <c r="J2" s="225"/>
      <c r="K2" s="225"/>
      <c r="L2" s="225"/>
      <c r="M2" s="225"/>
    </row>
    <row r="3" spans="1:13" ht="18">
      <c r="A3" s="225"/>
      <c r="B3" s="225"/>
      <c r="C3" s="225"/>
      <c r="D3" s="225"/>
      <c r="E3" s="225"/>
      <c r="F3" s="225"/>
      <c r="G3" s="225"/>
      <c r="H3" s="225"/>
      <c r="I3" s="225"/>
      <c r="J3" s="225"/>
      <c r="K3" s="225"/>
      <c r="L3" s="225"/>
      <c r="M3" s="225"/>
    </row>
    <row r="4" spans="1:13" ht="15.75">
      <c r="A4" s="403" t="s">
        <v>89</v>
      </c>
      <c r="B4" s="403"/>
      <c r="C4" s="403"/>
      <c r="D4" s="403"/>
      <c r="E4" s="403"/>
      <c r="F4" s="403"/>
      <c r="G4" s="403"/>
      <c r="H4" s="403"/>
      <c r="I4" s="403"/>
      <c r="J4" s="403"/>
      <c r="K4" s="403"/>
      <c r="L4" s="403"/>
      <c r="M4" s="403"/>
    </row>
    <row r="5" spans="1:13" ht="15.75">
      <c r="A5" s="403" t="s">
        <v>311</v>
      </c>
      <c r="B5" s="403"/>
      <c r="C5" s="403"/>
      <c r="D5" s="403"/>
      <c r="E5" s="403"/>
      <c r="F5" s="403"/>
      <c r="G5" s="403"/>
      <c r="H5" s="403"/>
      <c r="I5" s="403"/>
      <c r="J5" s="403"/>
      <c r="K5" s="403"/>
      <c r="L5" s="403"/>
      <c r="M5" s="403"/>
    </row>
    <row r="6" spans="1:13">
      <c r="L6" s="427" t="s">
        <v>90</v>
      </c>
      <c r="M6" s="427"/>
    </row>
    <row r="7" spans="1:13">
      <c r="A7" s="428" t="s">
        <v>91</v>
      </c>
      <c r="B7" s="428"/>
      <c r="C7" s="428"/>
      <c r="D7" s="428"/>
      <c r="E7" s="428"/>
      <c r="F7" s="428"/>
      <c r="G7" s="428"/>
      <c r="H7" s="428"/>
      <c r="I7" s="428" t="s">
        <v>92</v>
      </c>
      <c r="J7" s="428"/>
      <c r="K7" s="428"/>
      <c r="L7" s="428"/>
      <c r="M7" s="428"/>
    </row>
    <row r="8" spans="1:13">
      <c r="A8" s="423" t="s">
        <v>93</v>
      </c>
      <c r="B8" s="423" t="s">
        <v>312</v>
      </c>
      <c r="C8" s="423" t="s">
        <v>94</v>
      </c>
      <c r="D8" s="423" t="s">
        <v>95</v>
      </c>
      <c r="E8" s="423" t="s">
        <v>99</v>
      </c>
      <c r="F8" s="423" t="s">
        <v>313</v>
      </c>
      <c r="G8" s="423" t="s">
        <v>314</v>
      </c>
      <c r="H8" s="426" t="s">
        <v>315</v>
      </c>
      <c r="I8" s="423" t="s">
        <v>264</v>
      </c>
      <c r="J8" s="423" t="s">
        <v>265</v>
      </c>
      <c r="K8" s="423" t="s">
        <v>96</v>
      </c>
      <c r="L8" s="423" t="s">
        <v>316</v>
      </c>
      <c r="M8" s="423" t="s">
        <v>317</v>
      </c>
    </row>
    <row r="9" spans="1:13">
      <c r="A9" s="423"/>
      <c r="B9" s="424"/>
      <c r="C9" s="423"/>
      <c r="D9" s="423"/>
      <c r="E9" s="424"/>
      <c r="F9" s="423"/>
      <c r="G9" s="425"/>
      <c r="H9" s="425"/>
      <c r="I9" s="423"/>
      <c r="J9" s="424"/>
      <c r="K9" s="423"/>
      <c r="L9" s="424"/>
      <c r="M9" s="424"/>
    </row>
    <row r="10" spans="1:13" ht="36.75" customHeight="1">
      <c r="A10" s="423"/>
      <c r="B10" s="424"/>
      <c r="C10" s="423"/>
      <c r="D10" s="423"/>
      <c r="E10" s="424"/>
      <c r="F10" s="423"/>
      <c r="G10" s="425"/>
      <c r="H10" s="424"/>
      <c r="I10" s="423"/>
      <c r="J10" s="424"/>
      <c r="K10" s="423"/>
      <c r="L10" s="424"/>
      <c r="M10" s="424"/>
    </row>
    <row r="11" spans="1:13" ht="21">
      <c r="A11" s="32">
        <v>1</v>
      </c>
      <c r="B11" s="32">
        <v>2</v>
      </c>
      <c r="C11" s="32">
        <v>3</v>
      </c>
      <c r="D11" s="32">
        <v>4</v>
      </c>
      <c r="E11" s="32">
        <v>5</v>
      </c>
      <c r="F11" s="32" t="s">
        <v>97</v>
      </c>
      <c r="G11" s="32">
        <v>7</v>
      </c>
      <c r="H11" s="32">
        <v>8</v>
      </c>
      <c r="I11" s="32">
        <v>9</v>
      </c>
      <c r="J11" s="32">
        <v>10</v>
      </c>
      <c r="K11" s="32">
        <v>11</v>
      </c>
      <c r="L11" s="227" t="s">
        <v>98</v>
      </c>
      <c r="M11" s="32">
        <v>13</v>
      </c>
    </row>
    <row r="12" spans="1:13">
      <c r="A12" s="228" t="s">
        <v>266</v>
      </c>
      <c r="B12" s="322">
        <v>5000</v>
      </c>
      <c r="C12" s="74"/>
      <c r="D12" s="74"/>
      <c r="E12" s="74">
        <v>5000</v>
      </c>
      <c r="F12" s="74">
        <f>B12+C12-E12</f>
        <v>0</v>
      </c>
      <c r="G12" s="74"/>
      <c r="H12" s="74"/>
      <c r="I12" s="74"/>
      <c r="J12" s="74">
        <v>473.38</v>
      </c>
      <c r="K12" s="74">
        <v>529.65</v>
      </c>
      <c r="L12" s="74"/>
      <c r="M12" s="74"/>
    </row>
    <row r="13" spans="1:13" ht="30">
      <c r="A13" s="233" t="s">
        <v>267</v>
      </c>
      <c r="B13" s="323">
        <v>634</v>
      </c>
      <c r="C13" s="324"/>
      <c r="D13" s="324"/>
      <c r="E13" s="324"/>
      <c r="F13" s="324">
        <f>B13+C13-E13</f>
        <v>634</v>
      </c>
      <c r="G13" s="324">
        <v>634</v>
      </c>
      <c r="H13" s="324"/>
      <c r="I13" s="324"/>
      <c r="J13" s="324">
        <v>71.28</v>
      </c>
      <c r="K13" s="324">
        <v>56.37</v>
      </c>
      <c r="L13" s="324"/>
      <c r="M13" s="324">
        <v>71.33</v>
      </c>
    </row>
    <row r="14" spans="1:13" ht="25.5">
      <c r="A14" s="327" t="s">
        <v>400</v>
      </c>
      <c r="B14" s="323"/>
      <c r="C14" s="324">
        <f>[5]Sheet1!$D$69</f>
        <v>5784.4166022999998</v>
      </c>
      <c r="D14" s="324">
        <f>[5]Sheet1!$E$69</f>
        <v>492.02</v>
      </c>
      <c r="E14" s="324">
        <f>[5]Sheet1!$F$69</f>
        <v>189.59</v>
      </c>
      <c r="F14" s="324">
        <f>B14+C14-E14</f>
        <v>5594.8266022999996</v>
      </c>
      <c r="G14" s="324"/>
      <c r="H14" s="324">
        <f>[5]Sheet1!$E$76</f>
        <v>1350</v>
      </c>
      <c r="I14" s="324"/>
      <c r="J14" s="324">
        <f>[5]Sheet1!$H$69</f>
        <v>248.02</v>
      </c>
      <c r="K14" s="324">
        <f>[5]Sheet1!$I$69</f>
        <v>140.76</v>
      </c>
      <c r="L14" s="324"/>
      <c r="M14" s="324">
        <f>[5]Sheet1!$H$76</f>
        <v>634.25</v>
      </c>
    </row>
    <row r="15" spans="1:13">
      <c r="A15" s="229" t="s">
        <v>268</v>
      </c>
      <c r="B15" s="230">
        <f>SUM(B12:B14)</f>
        <v>5634</v>
      </c>
      <c r="C15" s="230">
        <f t="shared" ref="C15:M15" si="0">SUM(C12:C14)</f>
        <v>5784.4166022999998</v>
      </c>
      <c r="D15" s="230">
        <f t="shared" si="0"/>
        <v>492.02</v>
      </c>
      <c r="E15" s="230">
        <f t="shared" si="0"/>
        <v>5189.59</v>
      </c>
      <c r="F15" s="230">
        <f t="shared" si="0"/>
        <v>6228.8266022999996</v>
      </c>
      <c r="G15" s="230">
        <f t="shared" si="0"/>
        <v>634</v>
      </c>
      <c r="H15" s="230">
        <f t="shared" si="0"/>
        <v>1350</v>
      </c>
      <c r="I15" s="230">
        <f t="shared" si="0"/>
        <v>0</v>
      </c>
      <c r="J15" s="230">
        <f t="shared" si="0"/>
        <v>792.68</v>
      </c>
      <c r="K15" s="230">
        <f t="shared" si="0"/>
        <v>726.78</v>
      </c>
      <c r="L15" s="230">
        <f t="shared" si="0"/>
        <v>0</v>
      </c>
      <c r="M15" s="230">
        <f t="shared" si="0"/>
        <v>705.58</v>
      </c>
    </row>
    <row r="16" spans="1:13">
      <c r="A16" s="33" t="s">
        <v>120</v>
      </c>
      <c r="B16" s="45">
        <v>3806.69</v>
      </c>
      <c r="C16" s="45">
        <v>253.92</v>
      </c>
      <c r="D16" s="45">
        <v>316.94</v>
      </c>
      <c r="E16" s="45"/>
      <c r="F16" s="45">
        <f>B16+C16</f>
        <v>4060.61</v>
      </c>
      <c r="G16" s="45"/>
      <c r="H16" s="45">
        <v>279.55</v>
      </c>
      <c r="I16" s="45"/>
      <c r="J16" s="45">
        <v>346.72</v>
      </c>
      <c r="K16" s="45"/>
      <c r="L16" s="45"/>
      <c r="M16" s="45">
        <v>356.26</v>
      </c>
    </row>
    <row r="17" spans="1:13">
      <c r="A17" s="229" t="s">
        <v>269</v>
      </c>
      <c r="B17" s="230">
        <f>B16</f>
        <v>3806.69</v>
      </c>
      <c r="C17" s="230">
        <f>C16</f>
        <v>253.92</v>
      </c>
      <c r="D17" s="230">
        <f>D16</f>
        <v>316.94</v>
      </c>
      <c r="E17" s="230">
        <f t="shared" ref="E17:M17" si="1">E16</f>
        <v>0</v>
      </c>
      <c r="F17" s="230">
        <f t="shared" si="1"/>
        <v>4060.61</v>
      </c>
      <c r="G17" s="230">
        <f t="shared" si="1"/>
        <v>0</v>
      </c>
      <c r="H17" s="230">
        <f t="shared" si="1"/>
        <v>279.55</v>
      </c>
      <c r="I17" s="230">
        <f t="shared" si="1"/>
        <v>0</v>
      </c>
      <c r="J17" s="230">
        <f t="shared" si="1"/>
        <v>346.72</v>
      </c>
      <c r="K17" s="230">
        <f t="shared" si="1"/>
        <v>0</v>
      </c>
      <c r="L17" s="230">
        <f t="shared" si="1"/>
        <v>0</v>
      </c>
      <c r="M17" s="230">
        <f t="shared" si="1"/>
        <v>356.26</v>
      </c>
    </row>
    <row r="18" spans="1:13">
      <c r="A18" s="229" t="s">
        <v>270</v>
      </c>
      <c r="B18" s="231">
        <f>B15+B17</f>
        <v>9440.69</v>
      </c>
      <c r="C18" s="231">
        <f t="shared" ref="C18:M18" si="2">C15+C17</f>
        <v>6038.3366022999999</v>
      </c>
      <c r="D18" s="231">
        <f t="shared" si="2"/>
        <v>808.96</v>
      </c>
      <c r="E18" s="231">
        <f t="shared" si="2"/>
        <v>5189.59</v>
      </c>
      <c r="F18" s="231">
        <f t="shared" si="2"/>
        <v>10289.4366023</v>
      </c>
      <c r="G18" s="231">
        <f t="shared" si="2"/>
        <v>634</v>
      </c>
      <c r="H18" s="231">
        <f t="shared" si="2"/>
        <v>1629.55</v>
      </c>
      <c r="I18" s="231">
        <f t="shared" si="2"/>
        <v>0</v>
      </c>
      <c r="J18" s="231">
        <f t="shared" si="2"/>
        <v>1139.4000000000001</v>
      </c>
      <c r="K18" s="231">
        <f t="shared" si="2"/>
        <v>726.78</v>
      </c>
      <c r="L18" s="231">
        <f t="shared" si="2"/>
        <v>0</v>
      </c>
      <c r="M18" s="231">
        <f t="shared" si="2"/>
        <v>1061.8400000000001</v>
      </c>
    </row>
  </sheetData>
  <mergeCells count="19">
    <mergeCell ref="A8:A10"/>
    <mergeCell ref="C8:C10"/>
    <mergeCell ref="D8:D10"/>
    <mergeCell ref="F8:F10"/>
    <mergeCell ref="I8:I10"/>
    <mergeCell ref="K8:K10"/>
    <mergeCell ref="A1:M1"/>
    <mergeCell ref="B8:B10"/>
    <mergeCell ref="E8:E10"/>
    <mergeCell ref="G8:G10"/>
    <mergeCell ref="H8:H10"/>
    <mergeCell ref="J8:J10"/>
    <mergeCell ref="L8:L10"/>
    <mergeCell ref="M8:M10"/>
    <mergeCell ref="A4:M4"/>
    <mergeCell ref="A5:M5"/>
    <mergeCell ref="L6:M6"/>
    <mergeCell ref="A7:H7"/>
    <mergeCell ref="I7:M7"/>
  </mergeCells>
  <printOptions horizontalCentered="1"/>
  <pageMargins left="1.45" right="0.95" top="0.75" bottom="0.75" header="0.3" footer="0.3"/>
  <pageSetup scale="85" orientation="landscape" horizontalDpi="300" verticalDpi="300" r:id="rId1"/>
  <headerFooter>
    <oddFooter>&amp;C10</oddFooter>
  </headerFooter>
</worksheet>
</file>

<file path=xl/worksheets/sheet12.xml><?xml version="1.0" encoding="utf-8"?>
<worksheet xmlns="http://schemas.openxmlformats.org/spreadsheetml/2006/main" xmlns:r="http://schemas.openxmlformats.org/officeDocument/2006/relationships">
  <dimension ref="A1:M13"/>
  <sheetViews>
    <sheetView workbookViewId="0">
      <selection sqref="A1:E13"/>
    </sheetView>
  </sheetViews>
  <sheetFormatPr defaultRowHeight="15"/>
  <cols>
    <col min="1" max="1" width="5.5703125" customWidth="1"/>
    <col min="2" max="2" width="70" customWidth="1"/>
    <col min="3" max="4" width="12.28515625" customWidth="1"/>
    <col min="5" max="5" width="13" customWidth="1"/>
  </cols>
  <sheetData>
    <row r="1" spans="1:13" ht="18.75" customHeight="1">
      <c r="A1" s="420" t="s">
        <v>22</v>
      </c>
      <c r="B1" s="420"/>
      <c r="C1" s="420"/>
      <c r="D1" s="420"/>
      <c r="E1" s="420"/>
      <c r="F1" s="9"/>
      <c r="G1" s="9"/>
      <c r="H1" s="9"/>
      <c r="I1" s="9"/>
      <c r="J1" s="9"/>
      <c r="K1" s="9"/>
      <c r="L1" s="9"/>
      <c r="M1" s="9"/>
    </row>
    <row r="2" spans="1:13" ht="18">
      <c r="A2" s="206"/>
      <c r="B2" s="206"/>
      <c r="C2" s="206"/>
      <c r="D2" s="206"/>
      <c r="E2" s="206"/>
      <c r="F2" s="9"/>
      <c r="G2" s="9"/>
      <c r="H2" s="9"/>
      <c r="I2" s="9"/>
      <c r="J2" s="9"/>
      <c r="K2" s="9"/>
      <c r="L2" s="9"/>
      <c r="M2" s="9"/>
    </row>
    <row r="3" spans="1:13" ht="18">
      <c r="A3" s="206"/>
      <c r="B3" s="206"/>
      <c r="C3" s="206"/>
      <c r="D3" s="206"/>
      <c r="E3" s="206"/>
      <c r="F3" s="9"/>
      <c r="G3" s="9"/>
      <c r="H3" s="9"/>
      <c r="I3" s="9"/>
      <c r="J3" s="9"/>
      <c r="K3" s="9"/>
      <c r="L3" s="9"/>
      <c r="M3" s="9"/>
    </row>
    <row r="4" spans="1:13" ht="15.75" customHeight="1">
      <c r="A4" s="429" t="s">
        <v>318</v>
      </c>
      <c r="B4" s="429"/>
      <c r="C4" s="429"/>
      <c r="D4" s="429"/>
      <c r="E4" s="429"/>
    </row>
    <row r="5" spans="1:13">
      <c r="A5" s="53"/>
      <c r="B5" s="53"/>
      <c r="C5" s="54"/>
      <c r="D5" s="54"/>
      <c r="E5" s="55" t="s">
        <v>379</v>
      </c>
    </row>
    <row r="6" spans="1:13" ht="25.5">
      <c r="A6" s="299" t="s">
        <v>130</v>
      </c>
      <c r="B6" s="299" t="s">
        <v>38</v>
      </c>
      <c r="C6" s="299" t="s">
        <v>272</v>
      </c>
      <c r="D6" s="299" t="s">
        <v>298</v>
      </c>
      <c r="E6" s="299" t="s">
        <v>299</v>
      </c>
    </row>
    <row r="7" spans="1:13">
      <c r="A7" s="430" t="s">
        <v>131</v>
      </c>
      <c r="B7" s="430"/>
      <c r="C7" s="56"/>
      <c r="D7" s="56"/>
      <c r="E7" s="56"/>
    </row>
    <row r="8" spans="1:13">
      <c r="A8" s="300" t="s">
        <v>247</v>
      </c>
      <c r="B8" s="57" t="s">
        <v>246</v>
      </c>
      <c r="C8" s="56"/>
      <c r="D8" s="56"/>
      <c r="E8" s="58"/>
    </row>
    <row r="9" spans="1:13" ht="25.5" customHeight="1">
      <c r="A9" s="59">
        <v>1</v>
      </c>
      <c r="B9" s="60" t="s">
        <v>132</v>
      </c>
      <c r="C9" s="217">
        <v>0</v>
      </c>
      <c r="D9" s="217">
        <v>0</v>
      </c>
      <c r="E9" s="217">
        <v>166.6</v>
      </c>
    </row>
    <row r="10" spans="1:13">
      <c r="A10" s="300" t="s">
        <v>319</v>
      </c>
      <c r="B10" s="57" t="s">
        <v>405</v>
      </c>
      <c r="C10" s="309"/>
      <c r="D10" s="309"/>
      <c r="E10" s="309"/>
    </row>
    <row r="11" spans="1:13" ht="29.25" customHeight="1">
      <c r="A11" s="59">
        <v>1</v>
      </c>
      <c r="B11" s="61" t="s">
        <v>378</v>
      </c>
      <c r="C11" s="217">
        <v>3015.75</v>
      </c>
      <c r="D11" s="217">
        <v>3015.75</v>
      </c>
      <c r="E11" s="309">
        <v>554.65</v>
      </c>
    </row>
    <row r="12" spans="1:13" ht="43.5" customHeight="1">
      <c r="A12" s="59">
        <v>2</v>
      </c>
      <c r="B12" s="61" t="s">
        <v>277</v>
      </c>
      <c r="C12" s="217">
        <v>2010.5</v>
      </c>
      <c r="D12" s="217">
        <v>2010.5</v>
      </c>
      <c r="E12" s="309">
        <v>0</v>
      </c>
    </row>
    <row r="13" spans="1:13">
      <c r="A13" s="59"/>
      <c r="B13" s="300" t="s">
        <v>320</v>
      </c>
      <c r="C13" s="310">
        <f>SUM(C9:C12)</f>
        <v>5026.25</v>
      </c>
      <c r="D13" s="310">
        <f>SUM(D9:D12)</f>
        <v>5026.25</v>
      </c>
      <c r="E13" s="310">
        <f>SUM(E9:E12)</f>
        <v>721.25</v>
      </c>
    </row>
  </sheetData>
  <mergeCells count="3">
    <mergeCell ref="A4:E4"/>
    <mergeCell ref="A7:B7"/>
    <mergeCell ref="A1:E1"/>
  </mergeCells>
  <printOptions horizontalCentered="1"/>
  <pageMargins left="1.2" right="0.95" top="0.75" bottom="0.75" header="0.3" footer="0.3"/>
  <pageSetup scale="95" orientation="landscape" horizontalDpi="300" verticalDpi="300" r:id="rId1"/>
  <headerFooter>
    <oddFooter>&amp;C11</oddFooter>
  </headerFooter>
</worksheet>
</file>

<file path=xl/worksheets/sheet13.xml><?xml version="1.0" encoding="utf-8"?>
<worksheet xmlns="http://schemas.openxmlformats.org/spreadsheetml/2006/main" xmlns:r="http://schemas.openxmlformats.org/officeDocument/2006/relationships">
  <dimension ref="A1:F15"/>
  <sheetViews>
    <sheetView workbookViewId="0">
      <selection sqref="A1:F15"/>
    </sheetView>
  </sheetViews>
  <sheetFormatPr defaultRowHeight="15"/>
  <cols>
    <col min="1" max="1" width="3.140625" customWidth="1"/>
    <col min="2" max="2" width="69.7109375" customWidth="1"/>
    <col min="3" max="3" width="9.5703125" customWidth="1"/>
    <col min="4" max="4" width="11.5703125" customWidth="1"/>
    <col min="5" max="5" width="10.42578125" customWidth="1"/>
    <col min="6" max="6" width="11.5703125" customWidth="1"/>
  </cols>
  <sheetData>
    <row r="1" spans="1:6" ht="18.75" customHeight="1">
      <c r="A1" s="420" t="s">
        <v>22</v>
      </c>
      <c r="B1" s="420"/>
      <c r="C1" s="420"/>
      <c r="D1" s="420"/>
      <c r="E1" s="420"/>
      <c r="F1" s="433"/>
    </row>
    <row r="2" spans="1:6" ht="18">
      <c r="A2" s="206"/>
      <c r="B2" s="206"/>
      <c r="C2" s="206"/>
      <c r="D2" s="206"/>
      <c r="E2" s="206"/>
      <c r="F2" s="205"/>
    </row>
    <row r="3" spans="1:6" ht="18">
      <c r="A3" s="206"/>
      <c r="B3" s="206"/>
      <c r="C3" s="206"/>
      <c r="D3" s="206"/>
      <c r="E3" s="206"/>
      <c r="F3" s="205"/>
    </row>
    <row r="4" spans="1:6" ht="31.5" customHeight="1">
      <c r="A4" s="429" t="s">
        <v>321</v>
      </c>
      <c r="B4" s="429"/>
      <c r="C4" s="429"/>
      <c r="D4" s="429"/>
      <c r="E4" s="429"/>
      <c r="F4" s="429"/>
    </row>
    <row r="5" spans="1:6" ht="15" customHeight="1">
      <c r="A5" s="62"/>
      <c r="B5" s="62"/>
      <c r="C5" s="63"/>
      <c r="D5" s="64"/>
      <c r="E5" s="431" t="s">
        <v>379</v>
      </c>
      <c r="F5" s="431"/>
    </row>
    <row r="6" spans="1:6" ht="15" customHeight="1">
      <c r="A6" s="434" t="s">
        <v>133</v>
      </c>
      <c r="B6" s="434" t="s">
        <v>38</v>
      </c>
      <c r="C6" s="432" t="s">
        <v>377</v>
      </c>
      <c r="D6" s="432"/>
      <c r="E6" s="432" t="s">
        <v>322</v>
      </c>
      <c r="F6" s="432"/>
    </row>
    <row r="7" spans="1:6" ht="30" customHeight="1">
      <c r="A7" s="435"/>
      <c r="B7" s="435"/>
      <c r="C7" s="65" t="s">
        <v>134</v>
      </c>
      <c r="D7" s="65" t="s">
        <v>135</v>
      </c>
      <c r="E7" s="65" t="s">
        <v>134</v>
      </c>
      <c r="F7" s="65" t="s">
        <v>135</v>
      </c>
    </row>
    <row r="8" spans="1:6">
      <c r="A8" s="59"/>
      <c r="B8" s="57" t="s">
        <v>136</v>
      </c>
      <c r="C8" s="66"/>
      <c r="D8" s="66"/>
      <c r="E8" s="66"/>
      <c r="F8" s="66"/>
    </row>
    <row r="9" spans="1:6">
      <c r="A9" s="300" t="s">
        <v>247</v>
      </c>
      <c r="B9" s="57" t="s">
        <v>246</v>
      </c>
      <c r="C9" s="66"/>
      <c r="D9" s="66"/>
      <c r="E9" s="66"/>
      <c r="F9" s="66"/>
    </row>
    <row r="10" spans="1:6" ht="27.75" customHeight="1">
      <c r="A10" s="59">
        <v>1</v>
      </c>
      <c r="B10" s="60" t="s">
        <v>132</v>
      </c>
      <c r="C10" s="217">
        <v>0</v>
      </c>
      <c r="D10" s="217">
        <v>0</v>
      </c>
      <c r="E10" s="217">
        <v>166.6</v>
      </c>
      <c r="F10" s="217">
        <v>166.6</v>
      </c>
    </row>
    <row r="11" spans="1:6" ht="19.5" customHeight="1">
      <c r="A11" s="300" t="s">
        <v>319</v>
      </c>
      <c r="B11" s="57" t="s">
        <v>405</v>
      </c>
      <c r="C11" s="67"/>
      <c r="D11" s="67"/>
      <c r="E11" s="67"/>
      <c r="F11" s="67"/>
    </row>
    <row r="12" spans="1:6" ht="27" customHeight="1">
      <c r="A12" s="59">
        <v>1</v>
      </c>
      <c r="B12" s="308" t="s">
        <v>378</v>
      </c>
      <c r="C12" s="217">
        <v>3015.75</v>
      </c>
      <c r="D12" s="217">
        <v>3015.75</v>
      </c>
      <c r="E12" s="217">
        <v>554.65</v>
      </c>
      <c r="F12" s="217">
        <v>554.65</v>
      </c>
    </row>
    <row r="13" spans="1:6" ht="45" customHeight="1">
      <c r="A13" s="59">
        <v>2</v>
      </c>
      <c r="B13" s="308" t="s">
        <v>277</v>
      </c>
      <c r="C13" s="217">
        <v>2010.5</v>
      </c>
      <c r="D13" s="217">
        <v>2010.5</v>
      </c>
      <c r="E13" s="217">
        <v>0</v>
      </c>
      <c r="F13" s="217">
        <v>0</v>
      </c>
    </row>
    <row r="14" spans="1:6">
      <c r="A14" s="59"/>
      <c r="B14" s="61"/>
      <c r="C14" s="67"/>
      <c r="D14" s="67"/>
      <c r="E14" s="67"/>
      <c r="F14" s="67"/>
    </row>
    <row r="15" spans="1:6">
      <c r="A15" s="311"/>
      <c r="B15" s="68" t="s">
        <v>100</v>
      </c>
      <c r="C15" s="312">
        <f>SUM(C10:C13)</f>
        <v>5026.25</v>
      </c>
      <c r="D15" s="312">
        <f>SUM(D10:D13)</f>
        <v>5026.25</v>
      </c>
      <c r="E15" s="312">
        <f>SUM(E10:E13)</f>
        <v>721.25</v>
      </c>
      <c r="F15" s="312">
        <f>SUM(F10:F13)</f>
        <v>721.25</v>
      </c>
    </row>
  </sheetData>
  <mergeCells count="7">
    <mergeCell ref="A4:F4"/>
    <mergeCell ref="E5:F5"/>
    <mergeCell ref="C6:D6"/>
    <mergeCell ref="E6:F6"/>
    <mergeCell ref="A1:F1"/>
    <mergeCell ref="A6:A7"/>
    <mergeCell ref="B6:B7"/>
  </mergeCells>
  <printOptions horizontalCentered="1"/>
  <pageMargins left="1.45" right="0.95" top="0.75" bottom="0.75" header="0.3" footer="0.3"/>
  <pageSetup scale="90" orientation="landscape" horizontalDpi="300" verticalDpi="300" r:id="rId1"/>
  <headerFooter>
    <oddFooter>&amp;C12</oddFooter>
  </headerFooter>
</worksheet>
</file>

<file path=xl/worksheets/sheet14.xml><?xml version="1.0" encoding="utf-8"?>
<worksheet xmlns="http://schemas.openxmlformats.org/spreadsheetml/2006/main" xmlns:r="http://schemas.openxmlformats.org/officeDocument/2006/relationships">
  <dimension ref="A1:J11"/>
  <sheetViews>
    <sheetView topLeftCell="B1" workbookViewId="0">
      <selection activeCell="G8" sqref="G8:J11"/>
    </sheetView>
  </sheetViews>
  <sheetFormatPr defaultRowHeight="15"/>
  <cols>
    <col min="1" max="1" width="9.28515625" bestFit="1" customWidth="1"/>
    <col min="2" max="2" width="45" customWidth="1"/>
    <col min="3" max="3" width="13.42578125" customWidth="1"/>
    <col min="4" max="4" width="15.5703125" customWidth="1"/>
    <col min="5" max="5" width="14" customWidth="1"/>
    <col min="6" max="6" width="13.85546875" customWidth="1"/>
  </cols>
  <sheetData>
    <row r="1" spans="1:10" ht="18.75">
      <c r="A1" s="438" t="s">
        <v>22</v>
      </c>
      <c r="B1" s="438"/>
      <c r="C1" s="438"/>
      <c r="D1" s="438"/>
      <c r="E1" s="438"/>
      <c r="F1" s="438"/>
    </row>
    <row r="2" spans="1:10" ht="18.75">
      <c r="A2" s="149"/>
      <c r="B2" s="149"/>
      <c r="C2" s="149"/>
      <c r="D2" s="149"/>
      <c r="E2" s="149"/>
      <c r="F2" s="149"/>
    </row>
    <row r="3" spans="1:10">
      <c r="A3" s="116"/>
      <c r="B3" s="116"/>
      <c r="C3" s="116"/>
      <c r="D3" s="116"/>
      <c r="E3" s="116"/>
      <c r="F3" s="116"/>
    </row>
    <row r="4" spans="1:10" ht="15.75">
      <c r="A4" s="392" t="s">
        <v>323</v>
      </c>
      <c r="B4" s="392"/>
      <c r="C4" s="392"/>
      <c r="D4" s="392"/>
      <c r="E4" s="392"/>
      <c r="F4" s="439"/>
    </row>
    <row r="5" spans="1:10">
      <c r="A5" s="113"/>
      <c r="B5" s="113"/>
      <c r="C5" s="113"/>
      <c r="D5" s="113"/>
      <c r="E5" s="440" t="s">
        <v>211</v>
      </c>
      <c r="F5" s="440"/>
    </row>
    <row r="6" spans="1:10" ht="37.5" customHeight="1">
      <c r="A6" s="17" t="s">
        <v>202</v>
      </c>
      <c r="B6" s="17" t="s">
        <v>203</v>
      </c>
      <c r="C6" s="17" t="s">
        <v>204</v>
      </c>
      <c r="D6" s="17" t="s">
        <v>205</v>
      </c>
      <c r="E6" s="17" t="s">
        <v>206</v>
      </c>
      <c r="F6" s="17" t="s">
        <v>7</v>
      </c>
    </row>
    <row r="7" spans="1:10">
      <c r="A7" s="436" t="s">
        <v>207</v>
      </c>
      <c r="B7" s="437"/>
      <c r="C7" s="437"/>
      <c r="D7" s="437"/>
      <c r="E7" s="437"/>
      <c r="F7" s="437"/>
    </row>
    <row r="8" spans="1:10">
      <c r="A8" s="111">
        <v>1</v>
      </c>
      <c r="B8" s="15" t="s">
        <v>208</v>
      </c>
      <c r="C8" s="115">
        <v>43.88</v>
      </c>
      <c r="D8" s="115">
        <v>357.54</v>
      </c>
      <c r="E8" s="115">
        <v>153.22999999999999</v>
      </c>
      <c r="F8" s="114">
        <f>C8+D8+E8</f>
        <v>554.65</v>
      </c>
      <c r="G8" s="31"/>
      <c r="H8" s="150"/>
      <c r="I8" s="31"/>
      <c r="J8" s="31"/>
    </row>
    <row r="9" spans="1:10">
      <c r="A9" s="111">
        <v>2</v>
      </c>
      <c r="B9" s="15" t="s">
        <v>209</v>
      </c>
      <c r="C9" s="115">
        <v>18.72</v>
      </c>
      <c r="D9" s="115">
        <v>112.41</v>
      </c>
      <c r="E9" s="115">
        <v>48.17</v>
      </c>
      <c r="F9" s="114">
        <f>C9+D9+E9</f>
        <v>179.3</v>
      </c>
      <c r="G9" s="31"/>
      <c r="H9" s="150"/>
      <c r="I9" s="31"/>
      <c r="J9" s="31"/>
    </row>
    <row r="10" spans="1:10">
      <c r="A10" s="111">
        <v>3</v>
      </c>
      <c r="B10" s="15" t="s">
        <v>210</v>
      </c>
      <c r="C10" s="87">
        <v>35.200000000000003</v>
      </c>
      <c r="D10" s="87">
        <v>168.07</v>
      </c>
      <c r="E10" s="87">
        <v>72.03</v>
      </c>
      <c r="F10" s="114">
        <f>C10+D10+E10</f>
        <v>275.29999999999995</v>
      </c>
      <c r="G10" s="31"/>
      <c r="H10" s="150"/>
      <c r="I10" s="31"/>
      <c r="J10" s="31"/>
    </row>
    <row r="11" spans="1:10">
      <c r="A11" s="94"/>
      <c r="B11" s="17" t="s">
        <v>7</v>
      </c>
      <c r="C11" s="114">
        <v>97.8</v>
      </c>
      <c r="D11" s="114">
        <f>SUM(D8:D10)</f>
        <v>638.02</v>
      </c>
      <c r="E11" s="114">
        <f>SUM(E8:E10)</f>
        <v>273.42999999999995</v>
      </c>
      <c r="F11" s="114">
        <v>1009.25</v>
      </c>
      <c r="G11" s="31"/>
      <c r="H11" s="31"/>
      <c r="I11" s="31"/>
      <c r="J11" s="31"/>
    </row>
  </sheetData>
  <mergeCells count="4">
    <mergeCell ref="A7:F7"/>
    <mergeCell ref="A1:F1"/>
    <mergeCell ref="A4:F4"/>
    <mergeCell ref="E5:F5"/>
  </mergeCells>
  <printOptions horizontalCentered="1"/>
  <pageMargins left="1.7" right="0.7" top="1" bottom="1" header="0.55000000000000004" footer="0.55000000000000004"/>
  <pageSetup orientation="landscape" horizontalDpi="300" verticalDpi="300" r:id="rId1"/>
  <headerFooter>
    <oddFooter>&amp;C13</oddFooter>
  </headerFooter>
</worksheet>
</file>

<file path=xl/worksheets/sheet15.xml><?xml version="1.0" encoding="utf-8"?>
<worksheet xmlns="http://schemas.openxmlformats.org/spreadsheetml/2006/main" xmlns:r="http://schemas.openxmlformats.org/officeDocument/2006/relationships">
  <dimension ref="A1:H12"/>
  <sheetViews>
    <sheetView workbookViewId="0">
      <selection sqref="A1:H12"/>
    </sheetView>
  </sheetViews>
  <sheetFormatPr defaultRowHeight="15"/>
  <cols>
    <col min="1" max="1" width="5.42578125" customWidth="1"/>
    <col min="2" max="2" width="42" customWidth="1"/>
    <col min="3" max="3" width="11" customWidth="1"/>
    <col min="4" max="4" width="12.140625" customWidth="1"/>
    <col min="5" max="5" width="13.42578125" customWidth="1"/>
    <col min="6" max="7" width="12.7109375" customWidth="1"/>
    <col min="8" max="8" width="12.42578125" customWidth="1"/>
  </cols>
  <sheetData>
    <row r="1" spans="1:8" ht="18.75" customHeight="1">
      <c r="A1" s="420" t="s">
        <v>22</v>
      </c>
      <c r="B1" s="420"/>
      <c r="C1" s="420"/>
      <c r="D1" s="420"/>
      <c r="E1" s="420"/>
      <c r="F1" s="433"/>
      <c r="G1" s="433"/>
      <c r="H1" s="433"/>
    </row>
    <row r="2" spans="1:8" ht="18">
      <c r="A2" s="206"/>
      <c r="B2" s="206"/>
      <c r="C2" s="206"/>
      <c r="D2" s="206"/>
      <c r="E2" s="206"/>
      <c r="F2" s="205"/>
      <c r="G2" s="205"/>
      <c r="H2" s="205"/>
    </row>
    <row r="3" spans="1:8" ht="18">
      <c r="A3" s="206"/>
      <c r="B3" s="206"/>
      <c r="C3" s="206"/>
      <c r="D3" s="206"/>
      <c r="E3" s="206"/>
      <c r="F3" s="205"/>
      <c r="G3" s="205"/>
      <c r="H3" s="205"/>
    </row>
    <row r="4" spans="1:8">
      <c r="A4" s="443" t="s">
        <v>324</v>
      </c>
      <c r="B4" s="443"/>
      <c r="C4" s="443"/>
      <c r="D4" s="443"/>
      <c r="E4" s="443"/>
      <c r="F4" s="443"/>
      <c r="G4" s="443"/>
      <c r="H4" s="443"/>
    </row>
    <row r="5" spans="1:8">
      <c r="A5" s="69"/>
      <c r="B5" s="69"/>
      <c r="C5" s="69"/>
      <c r="D5" s="69"/>
      <c r="E5" s="69"/>
      <c r="F5" s="69"/>
      <c r="G5" s="69"/>
      <c r="H5" s="69"/>
    </row>
    <row r="6" spans="1:8">
      <c r="A6" s="69"/>
      <c r="B6" s="70"/>
      <c r="C6" s="70"/>
      <c r="D6" s="70"/>
      <c r="E6" s="70"/>
      <c r="F6" s="70"/>
      <c r="G6" s="440" t="s">
        <v>211</v>
      </c>
      <c r="H6" s="440"/>
    </row>
    <row r="7" spans="1:8" ht="15" customHeight="1">
      <c r="A7" s="444" t="s">
        <v>137</v>
      </c>
      <c r="B7" s="445" t="s">
        <v>138</v>
      </c>
      <c r="C7" s="444" t="s">
        <v>248</v>
      </c>
      <c r="D7" s="444" t="s">
        <v>139</v>
      </c>
      <c r="E7" s="444"/>
      <c r="F7" s="444"/>
      <c r="G7" s="444" t="s">
        <v>380</v>
      </c>
      <c r="H7" s="444" t="s">
        <v>140</v>
      </c>
    </row>
    <row r="8" spans="1:8" ht="53.25" customHeight="1">
      <c r="A8" s="444"/>
      <c r="B8" s="445"/>
      <c r="C8" s="444"/>
      <c r="D8" s="301" t="s">
        <v>381</v>
      </c>
      <c r="E8" s="301" t="s">
        <v>382</v>
      </c>
      <c r="F8" s="301" t="s">
        <v>383</v>
      </c>
      <c r="G8" s="444"/>
      <c r="H8" s="444"/>
    </row>
    <row r="9" spans="1:8">
      <c r="A9" s="313"/>
      <c r="B9" s="314"/>
      <c r="C9" s="71"/>
      <c r="D9" s="315"/>
      <c r="E9" s="315"/>
      <c r="F9" s="315"/>
      <c r="G9" s="315"/>
      <c r="H9" s="301"/>
    </row>
    <row r="10" spans="1:8" ht="39.75" customHeight="1">
      <c r="A10" s="209">
        <v>1</v>
      </c>
      <c r="B10" s="308" t="s">
        <v>378</v>
      </c>
      <c r="C10" s="172">
        <v>3015.75</v>
      </c>
      <c r="D10" s="315">
        <v>0</v>
      </c>
      <c r="E10" s="315">
        <v>0</v>
      </c>
      <c r="F10" s="315">
        <v>0</v>
      </c>
      <c r="G10" s="315">
        <f>D10+E10+F10</f>
        <v>0</v>
      </c>
      <c r="H10" s="441" t="s">
        <v>384</v>
      </c>
    </row>
    <row r="11" spans="1:8" ht="69.75" customHeight="1">
      <c r="A11" s="209">
        <v>2</v>
      </c>
      <c r="B11" s="308" t="s">
        <v>277</v>
      </c>
      <c r="C11" s="172">
        <v>2010.5</v>
      </c>
      <c r="D11" s="315">
        <v>0</v>
      </c>
      <c r="E11" s="315">
        <v>0</v>
      </c>
      <c r="F11" s="315">
        <v>0</v>
      </c>
      <c r="G11" s="315">
        <f>D11+E11+F11</f>
        <v>0</v>
      </c>
      <c r="H11" s="442"/>
    </row>
    <row r="12" spans="1:8" ht="28.5" customHeight="1">
      <c r="A12" s="209"/>
      <c r="B12" s="299" t="s">
        <v>7</v>
      </c>
      <c r="C12" s="316">
        <f>SUM(C10:C11)</f>
        <v>5026.25</v>
      </c>
      <c r="D12" s="316">
        <f>SUM(D10:D11)</f>
        <v>0</v>
      </c>
      <c r="E12" s="316">
        <f>SUM(E10:E11)</f>
        <v>0</v>
      </c>
      <c r="F12" s="316">
        <f>SUM(F10:F11)</f>
        <v>0</v>
      </c>
      <c r="G12" s="316">
        <f>SUM(G10:G11)</f>
        <v>0</v>
      </c>
      <c r="H12" s="317"/>
    </row>
  </sheetData>
  <mergeCells count="10">
    <mergeCell ref="H10:H11"/>
    <mergeCell ref="A1:H1"/>
    <mergeCell ref="A4:H4"/>
    <mergeCell ref="G6:H6"/>
    <mergeCell ref="A7:A8"/>
    <mergeCell ref="B7:B8"/>
    <mergeCell ref="C7:C8"/>
    <mergeCell ref="D7:F7"/>
    <mergeCell ref="G7:G8"/>
    <mergeCell ref="H7:H8"/>
  </mergeCells>
  <printOptions horizontalCentered="1"/>
  <pageMargins left="1.45" right="0.7" top="0.75" bottom="0.75" header="0.3" footer="0.3"/>
  <pageSetup scale="90" orientation="landscape" horizontalDpi="300" verticalDpi="300" r:id="rId1"/>
  <headerFooter>
    <oddFooter>&amp;C14</oddFooter>
  </headerFooter>
</worksheet>
</file>

<file path=xl/worksheets/sheet16.xml><?xml version="1.0" encoding="utf-8"?>
<worksheet xmlns="http://schemas.openxmlformats.org/spreadsheetml/2006/main" xmlns:r="http://schemas.openxmlformats.org/officeDocument/2006/relationships">
  <dimension ref="A1:H10"/>
  <sheetViews>
    <sheetView zoomScale="78" zoomScaleNormal="78" workbookViewId="0">
      <selection sqref="A1:H10"/>
    </sheetView>
  </sheetViews>
  <sheetFormatPr defaultRowHeight="15"/>
  <cols>
    <col min="1" max="1" width="4.42578125" customWidth="1"/>
    <col min="2" max="2" width="26" customWidth="1"/>
    <col min="3" max="3" width="7.42578125" customWidth="1"/>
    <col min="4" max="4" width="20.42578125" customWidth="1"/>
    <col min="5" max="5" width="22.28515625" customWidth="1"/>
    <col min="6" max="6" width="20.28515625" customWidth="1"/>
    <col min="7" max="7" width="19.140625" customWidth="1"/>
    <col min="8" max="8" width="19" customWidth="1"/>
  </cols>
  <sheetData>
    <row r="1" spans="1:8" ht="18.75" customHeight="1">
      <c r="A1" s="420" t="s">
        <v>22</v>
      </c>
      <c r="B1" s="420"/>
      <c r="C1" s="420"/>
      <c r="D1" s="420"/>
      <c r="E1" s="420"/>
      <c r="F1" s="433"/>
      <c r="G1" s="433"/>
      <c r="H1" s="433"/>
    </row>
    <row r="2" spans="1:8" ht="18.75">
      <c r="A2" s="207"/>
      <c r="B2" s="207"/>
      <c r="C2" s="207"/>
      <c r="D2" s="207"/>
      <c r="E2" s="207"/>
      <c r="F2" s="208"/>
      <c r="G2" s="208"/>
      <c r="H2" s="208"/>
    </row>
    <row r="4" spans="1:8" ht="15.75">
      <c r="A4" s="446" t="s">
        <v>325</v>
      </c>
      <c r="B4" s="446"/>
      <c r="C4" s="446"/>
      <c r="D4" s="446"/>
      <c r="E4" s="446"/>
      <c r="F4" s="446"/>
      <c r="G4" s="446"/>
      <c r="H4" s="446"/>
    </row>
    <row r="5" spans="1:8" ht="21" customHeight="1">
      <c r="A5" s="72"/>
      <c r="B5" s="72"/>
      <c r="C5" s="72"/>
      <c r="D5" s="72"/>
      <c r="E5" s="72"/>
      <c r="F5" s="72"/>
      <c r="G5" s="72"/>
      <c r="H5" s="73" t="s">
        <v>142</v>
      </c>
    </row>
    <row r="6" spans="1:8" ht="16.5" customHeight="1">
      <c r="A6" s="447" t="s">
        <v>137</v>
      </c>
      <c r="B6" s="447" t="s">
        <v>138</v>
      </c>
      <c r="C6" s="447" t="s">
        <v>143</v>
      </c>
      <c r="D6" s="447" t="s">
        <v>385</v>
      </c>
      <c r="E6" s="448" t="s">
        <v>144</v>
      </c>
      <c r="F6" s="449"/>
      <c r="G6" s="450"/>
      <c r="H6" s="451" t="s">
        <v>145</v>
      </c>
    </row>
    <row r="7" spans="1:8" ht="15" customHeight="1">
      <c r="A7" s="447"/>
      <c r="B7" s="447"/>
      <c r="C7" s="447"/>
      <c r="D7" s="447"/>
      <c r="E7" s="447" t="s">
        <v>381</v>
      </c>
      <c r="F7" s="447" t="s">
        <v>382</v>
      </c>
      <c r="G7" s="447" t="s">
        <v>383</v>
      </c>
      <c r="H7" s="452"/>
    </row>
    <row r="8" spans="1:8" ht="37.5" customHeight="1">
      <c r="A8" s="447"/>
      <c r="B8" s="447"/>
      <c r="C8" s="447"/>
      <c r="D8" s="447"/>
      <c r="E8" s="447"/>
      <c r="F8" s="447"/>
      <c r="G8" s="447"/>
      <c r="H8" s="453"/>
    </row>
    <row r="9" spans="1:8" ht="84.75" customHeight="1">
      <c r="A9" s="126">
        <v>1</v>
      </c>
      <c r="B9" s="318" t="s">
        <v>378</v>
      </c>
      <c r="C9" s="319" t="s">
        <v>258</v>
      </c>
      <c r="D9" s="319" t="s">
        <v>386</v>
      </c>
      <c r="E9" s="320" t="s">
        <v>387</v>
      </c>
      <c r="F9" s="320" t="s">
        <v>387</v>
      </c>
      <c r="G9" s="320" t="s">
        <v>387</v>
      </c>
      <c r="H9" s="320" t="s">
        <v>387</v>
      </c>
    </row>
    <row r="10" spans="1:8" ht="151.5" customHeight="1">
      <c r="A10" s="126">
        <v>2</v>
      </c>
      <c r="B10" s="318" t="s">
        <v>277</v>
      </c>
      <c r="C10" s="319" t="s">
        <v>258</v>
      </c>
      <c r="D10" s="319" t="s">
        <v>388</v>
      </c>
      <c r="E10" s="320" t="s">
        <v>387</v>
      </c>
      <c r="F10" s="320" t="s">
        <v>387</v>
      </c>
      <c r="G10" s="320" t="s">
        <v>387</v>
      </c>
      <c r="H10" s="320" t="s">
        <v>387</v>
      </c>
    </row>
  </sheetData>
  <mergeCells count="11">
    <mergeCell ref="A1:H1"/>
    <mergeCell ref="A4:H4"/>
    <mergeCell ref="A6:A8"/>
    <mergeCell ref="B6:B8"/>
    <mergeCell ref="C6:C8"/>
    <mergeCell ref="D6:D8"/>
    <mergeCell ref="E6:G6"/>
    <mergeCell ref="H6:H8"/>
    <mergeCell ref="E7:E8"/>
    <mergeCell ref="F7:F8"/>
    <mergeCell ref="G7:G8"/>
  </mergeCells>
  <printOptions horizontalCentered="1"/>
  <pageMargins left="0.95" right="0.7" top="0.75" bottom="0.75" header="0.3" footer="0.3"/>
  <pageSetup scale="83" orientation="landscape" horizontalDpi="300" verticalDpi="300" r:id="rId1"/>
  <headerFooter>
    <oddFooter>&amp;C15</oddFooter>
  </headerFooter>
</worksheet>
</file>

<file path=xl/worksheets/sheet17.xml><?xml version="1.0" encoding="utf-8"?>
<worksheet xmlns="http://schemas.openxmlformats.org/spreadsheetml/2006/main" xmlns:r="http://schemas.openxmlformats.org/officeDocument/2006/relationships">
  <dimension ref="A1:L34"/>
  <sheetViews>
    <sheetView topLeftCell="A14" workbookViewId="0">
      <selection sqref="A1:L34"/>
    </sheetView>
  </sheetViews>
  <sheetFormatPr defaultRowHeight="15"/>
  <cols>
    <col min="1" max="1" width="6" customWidth="1"/>
    <col min="2" max="2" width="31.140625" customWidth="1"/>
    <col min="3" max="3" width="9.5703125" customWidth="1"/>
    <col min="4" max="4" width="9" customWidth="1"/>
    <col min="5" max="5" width="12.140625" customWidth="1"/>
    <col min="6" max="7" width="8.28515625" customWidth="1"/>
    <col min="8" max="8" width="8" customWidth="1"/>
    <col min="9" max="9" width="9.140625" customWidth="1"/>
    <col min="10" max="10" width="10" customWidth="1"/>
    <col min="11" max="11" width="8.5703125" customWidth="1"/>
    <col min="12" max="12" width="9" customWidth="1"/>
  </cols>
  <sheetData>
    <row r="1" spans="1:12" ht="18.75">
      <c r="A1" s="420" t="s">
        <v>22</v>
      </c>
      <c r="B1" s="420"/>
      <c r="C1" s="420"/>
      <c r="D1" s="420"/>
      <c r="E1" s="420"/>
      <c r="F1" s="420"/>
      <c r="G1" s="420"/>
      <c r="H1" s="420"/>
      <c r="I1" s="420"/>
      <c r="J1" s="420"/>
      <c r="K1" s="420"/>
      <c r="L1" s="420"/>
    </row>
    <row r="2" spans="1:12" ht="18">
      <c r="L2" s="226" t="s">
        <v>39</v>
      </c>
    </row>
    <row r="3" spans="1:12" ht="18">
      <c r="A3" s="421" t="s">
        <v>310</v>
      </c>
      <c r="B3" s="421"/>
      <c r="C3" s="421"/>
      <c r="D3" s="421"/>
      <c r="E3" s="421"/>
      <c r="F3" s="421"/>
      <c r="G3" s="421"/>
      <c r="H3" s="421"/>
      <c r="I3" s="421"/>
      <c r="J3" s="421"/>
      <c r="K3" s="421"/>
      <c r="L3" s="421"/>
    </row>
    <row r="4" spans="1:12" ht="18">
      <c r="A4" s="421" t="s">
        <v>331</v>
      </c>
      <c r="B4" s="421"/>
      <c r="C4" s="421"/>
      <c r="D4" s="421"/>
      <c r="E4" s="421"/>
      <c r="F4" s="421"/>
      <c r="G4" s="421"/>
      <c r="H4" s="421"/>
      <c r="I4" s="421"/>
      <c r="J4" s="421"/>
      <c r="K4" s="421"/>
      <c r="L4" s="421"/>
    </row>
    <row r="5" spans="1:12">
      <c r="I5" s="422" t="s">
        <v>53</v>
      </c>
      <c r="J5" s="422"/>
      <c r="K5" s="422"/>
      <c r="L5" s="422"/>
    </row>
    <row r="6" spans="1:12" ht="38.25">
      <c r="A6" s="299" t="s">
        <v>40</v>
      </c>
      <c r="B6" s="300" t="s">
        <v>41</v>
      </c>
      <c r="C6" s="299" t="s">
        <v>42</v>
      </c>
      <c r="D6" s="300" t="s">
        <v>43</v>
      </c>
      <c r="E6" s="299" t="s">
        <v>44</v>
      </c>
      <c r="F6" s="299" t="s">
        <v>45</v>
      </c>
      <c r="G6" s="300" t="s">
        <v>46</v>
      </c>
      <c r="H6" s="299" t="s">
        <v>332</v>
      </c>
      <c r="I6" s="299" t="s">
        <v>47</v>
      </c>
      <c r="J6" s="299" t="s">
        <v>48</v>
      </c>
      <c r="K6" s="299" t="s">
        <v>49</v>
      </c>
      <c r="L6" s="299" t="s">
        <v>51</v>
      </c>
    </row>
    <row r="7" spans="1:12">
      <c r="A7" s="148">
        <v>1</v>
      </c>
      <c r="B7" s="148">
        <v>2</v>
      </c>
      <c r="C7" s="148">
        <v>3</v>
      </c>
      <c r="D7" s="148">
        <v>4</v>
      </c>
      <c r="E7" s="148">
        <v>5</v>
      </c>
      <c r="F7" s="148">
        <v>6</v>
      </c>
      <c r="G7" s="148">
        <v>7</v>
      </c>
      <c r="H7" s="148">
        <v>8</v>
      </c>
      <c r="I7" s="148">
        <v>9</v>
      </c>
      <c r="J7" s="148">
        <v>10</v>
      </c>
      <c r="K7" s="148">
        <v>11</v>
      </c>
      <c r="L7" s="148">
        <v>12</v>
      </c>
    </row>
    <row r="8" spans="1:12">
      <c r="A8" s="22">
        <v>1</v>
      </c>
      <c r="B8" s="2" t="s">
        <v>52</v>
      </c>
      <c r="C8" s="24"/>
      <c r="D8" s="24"/>
      <c r="E8" s="24"/>
      <c r="F8" s="24"/>
      <c r="G8" s="25">
        <f>SUM(C8:F8)</f>
        <v>0</v>
      </c>
      <c r="H8" s="24"/>
      <c r="I8" s="24">
        <v>1</v>
      </c>
      <c r="J8" s="24">
        <v>0.3</v>
      </c>
      <c r="K8" s="24">
        <v>1</v>
      </c>
      <c r="L8" s="25">
        <f>SUM(G8:K8)</f>
        <v>2.2999999999999998</v>
      </c>
    </row>
    <row r="9" spans="1:12" ht="15.75" customHeight="1">
      <c r="A9" s="22">
        <v>2</v>
      </c>
      <c r="B9" s="2" t="s">
        <v>256</v>
      </c>
      <c r="C9" s="24"/>
      <c r="D9" s="24"/>
      <c r="E9" s="24"/>
      <c r="F9" s="24"/>
      <c r="G9" s="25">
        <f>SUM(C9:F9)</f>
        <v>0</v>
      </c>
      <c r="H9" s="24">
        <f>[3]meptcl!H9</f>
        <v>0</v>
      </c>
      <c r="I9" s="24">
        <f>[3]meptcl!I9</f>
        <v>3.51</v>
      </c>
      <c r="J9" s="24">
        <f>[3]meptcl!J9</f>
        <v>2.7000000000000003E-2</v>
      </c>
      <c r="K9" s="24">
        <f>[3]meptcl!K9</f>
        <v>0.54</v>
      </c>
      <c r="L9" s="25">
        <f t="shared" ref="L9:L33" si="0">SUM(G9:K9)</f>
        <v>4.077</v>
      </c>
    </row>
    <row r="10" spans="1:12">
      <c r="A10" s="22">
        <v>3</v>
      </c>
      <c r="B10" s="2" t="s">
        <v>71</v>
      </c>
      <c r="C10" s="24"/>
      <c r="D10" s="24"/>
      <c r="E10" s="24"/>
      <c r="F10" s="24"/>
      <c r="G10" s="25">
        <f>SUM(C10:F10)</f>
        <v>0</v>
      </c>
      <c r="H10" s="24">
        <f>[3]meptcl!H10</f>
        <v>0</v>
      </c>
      <c r="I10" s="24">
        <f>[3]meptcl!I10</f>
        <v>1.35</v>
      </c>
      <c r="J10" s="24">
        <f>[3]meptcl!J10</f>
        <v>0.54</v>
      </c>
      <c r="K10" s="24">
        <f>[3]meptcl!K10</f>
        <v>0.67500000000000004</v>
      </c>
      <c r="L10" s="25">
        <f t="shared" si="0"/>
        <v>2.5650000000000004</v>
      </c>
    </row>
    <row r="11" spans="1:12">
      <c r="A11" s="22">
        <v>4</v>
      </c>
      <c r="B11" s="2" t="s">
        <v>72</v>
      </c>
      <c r="C11" s="24">
        <f>[3]meptcl!C11</f>
        <v>0.27</v>
      </c>
      <c r="D11" s="24">
        <f>[3]meptcl!D11</f>
        <v>1.35</v>
      </c>
      <c r="E11" s="24">
        <f>[3]meptcl!E11</f>
        <v>0.27</v>
      </c>
      <c r="F11" s="24"/>
      <c r="G11" s="25">
        <f>SUM(C11:F11)</f>
        <v>1.8900000000000001</v>
      </c>
      <c r="H11" s="24">
        <f>[3]meptcl!H11</f>
        <v>0.74519999999999997</v>
      </c>
      <c r="I11" s="24">
        <f>[3]meptcl!I11</f>
        <v>0</v>
      </c>
      <c r="J11" s="24">
        <f>[3]meptcl!J11</f>
        <v>0.13500000000000001</v>
      </c>
      <c r="K11" s="24">
        <f>[3]meptcl!K11</f>
        <v>0.27</v>
      </c>
      <c r="L11" s="25">
        <f t="shared" si="0"/>
        <v>3.0402</v>
      </c>
    </row>
    <row r="12" spans="1:12">
      <c r="A12" s="22">
        <v>5</v>
      </c>
      <c r="B12" s="2" t="s">
        <v>73</v>
      </c>
      <c r="C12" s="24"/>
      <c r="D12" s="24"/>
      <c r="E12" s="24"/>
      <c r="F12" s="24"/>
      <c r="G12" s="25">
        <f t="shared" ref="G12:G33" si="1">SUM(C12:F12)</f>
        <v>0</v>
      </c>
      <c r="H12" s="24">
        <f>[3]meptcl!H12</f>
        <v>0</v>
      </c>
      <c r="I12" s="24">
        <f>[3]meptcl!I12</f>
        <v>0.18899999999999997</v>
      </c>
      <c r="J12" s="24">
        <f>[3]meptcl!J12</f>
        <v>5.4000000000000006E-2</v>
      </c>
      <c r="K12" s="24">
        <f>[3]meptcl!K12</f>
        <v>0.10800000000000001</v>
      </c>
      <c r="L12" s="25">
        <f t="shared" si="0"/>
        <v>0.35099999999999998</v>
      </c>
    </row>
    <row r="13" spans="1:12">
      <c r="A13" s="22">
        <v>6</v>
      </c>
      <c r="B13" s="2" t="s">
        <v>12</v>
      </c>
      <c r="C13" s="24"/>
      <c r="D13" s="24"/>
      <c r="E13" s="24"/>
      <c r="F13" s="24"/>
      <c r="G13" s="25">
        <f>SUM(C13:F13)</f>
        <v>0</v>
      </c>
      <c r="H13" s="24"/>
      <c r="I13" s="24">
        <v>0.5</v>
      </c>
      <c r="J13" s="24">
        <v>0.5</v>
      </c>
      <c r="K13" s="24">
        <v>1</v>
      </c>
      <c r="L13" s="25">
        <f t="shared" si="0"/>
        <v>2</v>
      </c>
    </row>
    <row r="14" spans="1:12">
      <c r="A14" s="22">
        <v>7</v>
      </c>
      <c r="B14" s="2" t="s">
        <v>13</v>
      </c>
      <c r="C14" s="24"/>
      <c r="D14" s="24"/>
      <c r="E14" s="24"/>
      <c r="F14" s="24"/>
      <c r="G14" s="25">
        <f>SUM(C14:F14)</f>
        <v>0</v>
      </c>
      <c r="H14" s="24"/>
      <c r="I14" s="24">
        <v>2</v>
      </c>
      <c r="J14" s="24">
        <v>0.5</v>
      </c>
      <c r="K14" s="24">
        <v>1</v>
      </c>
      <c r="L14" s="25">
        <f t="shared" si="0"/>
        <v>3.5</v>
      </c>
    </row>
    <row r="15" spans="1:12">
      <c r="A15" s="22">
        <v>8</v>
      </c>
      <c r="B15" s="21" t="s">
        <v>74</v>
      </c>
      <c r="C15" s="26"/>
      <c r="D15" s="26"/>
      <c r="E15" s="26"/>
      <c r="F15" s="26"/>
      <c r="G15" s="25">
        <f t="shared" si="1"/>
        <v>0</v>
      </c>
      <c r="H15" s="24">
        <f>[3]meptcl!H13</f>
        <v>0</v>
      </c>
      <c r="I15" s="24">
        <f>[3]meptcl!I13</f>
        <v>0.20250000000000001</v>
      </c>
      <c r="J15" s="24">
        <f>[3]meptcl!J13</f>
        <v>5.4000000000000006E-2</v>
      </c>
      <c r="K15" s="24">
        <f>[3]meptcl!K13</f>
        <v>0.10800000000000001</v>
      </c>
      <c r="L15" s="25">
        <f t="shared" si="0"/>
        <v>0.36450000000000005</v>
      </c>
    </row>
    <row r="16" spans="1:12">
      <c r="A16" s="22">
        <v>9</v>
      </c>
      <c r="B16" s="2" t="s">
        <v>75</v>
      </c>
      <c r="C16" s="24"/>
      <c r="D16" s="24"/>
      <c r="E16" s="24"/>
      <c r="F16" s="24"/>
      <c r="G16" s="25">
        <f t="shared" si="1"/>
        <v>0</v>
      </c>
      <c r="H16" s="24">
        <f>[3]meptcl!H14</f>
        <v>0</v>
      </c>
      <c r="I16" s="24">
        <f>[3]meptcl!I14</f>
        <v>0.20250000000000001</v>
      </c>
      <c r="J16" s="24">
        <f>[3]meptcl!J14</f>
        <v>5.4000000000000006E-2</v>
      </c>
      <c r="K16" s="24">
        <f>[3]meptcl!K14</f>
        <v>0.10800000000000001</v>
      </c>
      <c r="L16" s="25">
        <f t="shared" si="0"/>
        <v>0.36450000000000005</v>
      </c>
    </row>
    <row r="17" spans="1:12">
      <c r="A17" s="22">
        <v>10</v>
      </c>
      <c r="B17" s="2" t="s">
        <v>76</v>
      </c>
      <c r="C17" s="24"/>
      <c r="D17" s="24"/>
      <c r="E17" s="24"/>
      <c r="F17" s="24"/>
      <c r="G17" s="25">
        <f t="shared" si="1"/>
        <v>0</v>
      </c>
      <c r="H17" s="24">
        <f>[3]meptcl!H15</f>
        <v>0</v>
      </c>
      <c r="I17" s="24">
        <f>[3]meptcl!I15</f>
        <v>0.20250000000000001</v>
      </c>
      <c r="J17" s="24">
        <f>[3]meptcl!J15</f>
        <v>0</v>
      </c>
      <c r="K17" s="24">
        <f>[3]meptcl!K15</f>
        <v>0.10800000000000001</v>
      </c>
      <c r="L17" s="25">
        <f t="shared" si="0"/>
        <v>0.3105</v>
      </c>
    </row>
    <row r="18" spans="1:12">
      <c r="A18" s="22">
        <v>11</v>
      </c>
      <c r="B18" s="2" t="s">
        <v>333</v>
      </c>
      <c r="C18" s="24"/>
      <c r="D18" s="24"/>
      <c r="E18" s="24"/>
      <c r="F18" s="24"/>
      <c r="G18" s="25">
        <f t="shared" si="1"/>
        <v>0</v>
      </c>
      <c r="H18" s="24">
        <v>2.76</v>
      </c>
      <c r="I18" s="24"/>
      <c r="J18" s="24">
        <v>0.5</v>
      </c>
      <c r="K18" s="24">
        <v>0.5</v>
      </c>
      <c r="L18" s="25">
        <f t="shared" si="0"/>
        <v>3.76</v>
      </c>
    </row>
    <row r="19" spans="1:12">
      <c r="A19" s="22">
        <v>12</v>
      </c>
      <c r="B19" s="2" t="s">
        <v>334</v>
      </c>
      <c r="C19" s="25"/>
      <c r="D19" s="25"/>
      <c r="E19" s="25"/>
      <c r="F19" s="25"/>
      <c r="G19" s="25">
        <f t="shared" si="1"/>
        <v>0</v>
      </c>
      <c r="H19" s="24">
        <v>2.76</v>
      </c>
      <c r="I19" s="24"/>
      <c r="J19" s="24">
        <v>0.3</v>
      </c>
      <c r="K19" s="24">
        <v>0.2</v>
      </c>
      <c r="L19" s="25">
        <f t="shared" si="0"/>
        <v>3.26</v>
      </c>
    </row>
    <row r="20" spans="1:12">
      <c r="A20" s="22">
        <v>13</v>
      </c>
      <c r="B20" s="2" t="s">
        <v>77</v>
      </c>
      <c r="C20" s="26"/>
      <c r="D20" s="26"/>
      <c r="E20" s="26"/>
      <c r="F20" s="26"/>
      <c r="G20" s="25">
        <f t="shared" si="1"/>
        <v>0</v>
      </c>
      <c r="H20" s="24">
        <f>[3]meptcl!H16</f>
        <v>0</v>
      </c>
      <c r="I20" s="24">
        <f>[3]meptcl!I16</f>
        <v>0.20250000000000001</v>
      </c>
      <c r="J20" s="24">
        <f>[3]meptcl!J16</f>
        <v>5.4000000000000006E-2</v>
      </c>
      <c r="K20" s="24">
        <f>[3]meptcl!K16</f>
        <v>0.10800000000000001</v>
      </c>
      <c r="L20" s="25">
        <f t="shared" si="0"/>
        <v>0.36450000000000005</v>
      </c>
    </row>
    <row r="21" spans="1:12">
      <c r="A21" s="22">
        <v>14</v>
      </c>
      <c r="B21" s="2" t="s">
        <v>78</v>
      </c>
      <c r="C21" s="26"/>
      <c r="D21" s="26"/>
      <c r="E21" s="26"/>
      <c r="F21" s="26"/>
      <c r="G21" s="25">
        <f t="shared" si="1"/>
        <v>0</v>
      </c>
      <c r="H21" s="24">
        <f>[3]meptcl!H17</f>
        <v>0</v>
      </c>
      <c r="I21" s="24">
        <f>[3]meptcl!I17</f>
        <v>0.20250000000000001</v>
      </c>
      <c r="J21" s="24">
        <f>[3]meptcl!J17</f>
        <v>5.4000000000000006E-2</v>
      </c>
      <c r="K21" s="24">
        <f>[3]meptcl!K17</f>
        <v>0.10800000000000001</v>
      </c>
      <c r="L21" s="25">
        <f t="shared" si="0"/>
        <v>0.36450000000000005</v>
      </c>
    </row>
    <row r="22" spans="1:12">
      <c r="A22" s="22">
        <v>15</v>
      </c>
      <c r="B22" s="2" t="s">
        <v>81</v>
      </c>
      <c r="C22" s="26"/>
      <c r="D22" s="26"/>
      <c r="E22" s="26"/>
      <c r="F22" s="26"/>
      <c r="G22" s="25">
        <f t="shared" si="1"/>
        <v>0</v>
      </c>
      <c r="H22" s="24">
        <v>2.76</v>
      </c>
      <c r="I22" s="26">
        <v>0.5</v>
      </c>
      <c r="J22" s="26">
        <v>0.1</v>
      </c>
      <c r="K22" s="26">
        <v>0.5</v>
      </c>
      <c r="L22" s="25">
        <f t="shared" si="0"/>
        <v>3.86</v>
      </c>
    </row>
    <row r="23" spans="1:12">
      <c r="A23" s="22">
        <v>16</v>
      </c>
      <c r="B23" s="2" t="s">
        <v>15</v>
      </c>
      <c r="C23" s="26">
        <v>30</v>
      </c>
      <c r="D23" s="26">
        <v>2</v>
      </c>
      <c r="E23" s="26">
        <v>7</v>
      </c>
      <c r="F23" s="26">
        <v>40</v>
      </c>
      <c r="G23" s="25">
        <f t="shared" si="1"/>
        <v>79</v>
      </c>
      <c r="H23" s="24">
        <v>20.88</v>
      </c>
      <c r="I23" s="26">
        <v>0.5</v>
      </c>
      <c r="J23" s="26">
        <v>1</v>
      </c>
      <c r="K23" s="26">
        <v>1</v>
      </c>
      <c r="L23" s="25">
        <f t="shared" si="0"/>
        <v>102.38</v>
      </c>
    </row>
    <row r="24" spans="1:12">
      <c r="A24" s="22">
        <v>17</v>
      </c>
      <c r="B24" s="2" t="s">
        <v>16</v>
      </c>
      <c r="C24" s="26">
        <v>30</v>
      </c>
      <c r="D24" s="26">
        <v>1</v>
      </c>
      <c r="E24" s="26">
        <v>5</v>
      </c>
      <c r="F24" s="26">
        <v>60</v>
      </c>
      <c r="G24" s="25">
        <f t="shared" si="1"/>
        <v>96</v>
      </c>
      <c r="H24" s="24">
        <v>18.600000000000001</v>
      </c>
      <c r="I24" s="26">
        <v>0.4</v>
      </c>
      <c r="J24" s="26">
        <v>0.5</v>
      </c>
      <c r="K24" s="26">
        <v>0.5</v>
      </c>
      <c r="L24" s="25">
        <f t="shared" si="0"/>
        <v>116</v>
      </c>
    </row>
    <row r="25" spans="1:12">
      <c r="A25" s="22">
        <v>18</v>
      </c>
      <c r="B25" s="21" t="s">
        <v>17</v>
      </c>
      <c r="C25" s="26">
        <v>30</v>
      </c>
      <c r="D25" s="26">
        <v>2</v>
      </c>
      <c r="E25" s="26">
        <v>5</v>
      </c>
      <c r="F25" s="26">
        <v>75</v>
      </c>
      <c r="G25" s="25">
        <f t="shared" si="1"/>
        <v>112</v>
      </c>
      <c r="H25" s="24">
        <v>13.32</v>
      </c>
      <c r="I25" s="26">
        <v>1</v>
      </c>
      <c r="J25" s="26">
        <v>0.5</v>
      </c>
      <c r="K25" s="26">
        <v>0.5</v>
      </c>
      <c r="L25" s="25">
        <f t="shared" si="0"/>
        <v>127.32</v>
      </c>
    </row>
    <row r="26" spans="1:12">
      <c r="A26" s="22">
        <v>19</v>
      </c>
      <c r="B26" s="2" t="s">
        <v>18</v>
      </c>
      <c r="C26" s="26">
        <v>30</v>
      </c>
      <c r="D26" s="26">
        <v>1</v>
      </c>
      <c r="E26" s="26"/>
      <c r="F26" s="26">
        <v>22</v>
      </c>
      <c r="G26" s="25">
        <f t="shared" si="1"/>
        <v>53</v>
      </c>
      <c r="H26" s="24">
        <v>4.5599999999999996</v>
      </c>
      <c r="I26" s="26">
        <v>0.5</v>
      </c>
      <c r="J26" s="26">
        <v>0.5</v>
      </c>
      <c r="K26" s="26">
        <v>0.5</v>
      </c>
      <c r="L26" s="25">
        <f t="shared" si="0"/>
        <v>59.06</v>
      </c>
    </row>
    <row r="27" spans="1:12">
      <c r="A27" s="22">
        <v>20</v>
      </c>
      <c r="B27" s="2" t="s">
        <v>19</v>
      </c>
      <c r="C27" s="26">
        <v>30</v>
      </c>
      <c r="D27" s="26">
        <v>1</v>
      </c>
      <c r="E27" s="26">
        <v>2</v>
      </c>
      <c r="F27" s="26">
        <v>90</v>
      </c>
      <c r="G27" s="25">
        <f t="shared" si="1"/>
        <v>123</v>
      </c>
      <c r="H27" s="24">
        <v>10.5</v>
      </c>
      <c r="I27" s="26">
        <v>0.5</v>
      </c>
      <c r="J27" s="26">
        <v>0.5</v>
      </c>
      <c r="K27" s="26">
        <v>0.5</v>
      </c>
      <c r="L27" s="25">
        <f t="shared" si="0"/>
        <v>135</v>
      </c>
    </row>
    <row r="28" spans="1:12">
      <c r="A28" s="22">
        <v>21</v>
      </c>
      <c r="B28" s="2" t="s">
        <v>242</v>
      </c>
      <c r="C28" s="26">
        <v>30</v>
      </c>
      <c r="D28" s="26">
        <v>1</v>
      </c>
      <c r="E28" s="26">
        <v>2</v>
      </c>
      <c r="F28" s="26">
        <v>150</v>
      </c>
      <c r="G28" s="25">
        <f t="shared" si="1"/>
        <v>183</v>
      </c>
      <c r="H28" s="24">
        <v>2.76</v>
      </c>
      <c r="I28" s="26">
        <v>0.5</v>
      </c>
      <c r="J28" s="26">
        <v>0.5</v>
      </c>
      <c r="K28" s="26">
        <v>0.5</v>
      </c>
      <c r="L28" s="25">
        <f t="shared" si="0"/>
        <v>187.26</v>
      </c>
    </row>
    <row r="29" spans="1:12">
      <c r="A29" s="22">
        <v>22</v>
      </c>
      <c r="B29" s="2" t="s">
        <v>79</v>
      </c>
      <c r="C29" s="199">
        <f>[3]meptcl!C18</f>
        <v>1.89</v>
      </c>
      <c r="D29" s="199">
        <f>[3]meptcl!D18</f>
        <v>0</v>
      </c>
      <c r="E29" s="199">
        <f>[3]meptcl!E18</f>
        <v>0</v>
      </c>
      <c r="F29" s="199">
        <f>[3]meptcl!F18</f>
        <v>1.08</v>
      </c>
      <c r="G29" s="25">
        <f t="shared" si="1"/>
        <v>2.9699999999999998</v>
      </c>
      <c r="H29" s="24">
        <f>[3]meptcl!H18</f>
        <v>0</v>
      </c>
      <c r="I29" s="24">
        <f>[3]meptcl!I18</f>
        <v>0.18629999999999999</v>
      </c>
      <c r="J29" s="24">
        <f>[3]meptcl!J18</f>
        <v>5.4000000000000006E-2</v>
      </c>
      <c r="K29" s="24">
        <f>[3]meptcl!K18</f>
        <v>0.10800000000000001</v>
      </c>
      <c r="L29" s="25">
        <f t="shared" si="0"/>
        <v>3.3182999999999998</v>
      </c>
    </row>
    <row r="30" spans="1:12">
      <c r="A30" s="22">
        <v>23</v>
      </c>
      <c r="B30" s="2" t="s">
        <v>80</v>
      </c>
      <c r="C30" s="199">
        <f>[3]meptcl!C19</f>
        <v>0.27</v>
      </c>
      <c r="D30" s="199">
        <f>[3]meptcl!D19</f>
        <v>0.27</v>
      </c>
      <c r="E30" s="199">
        <f>[3]meptcl!E19</f>
        <v>0.54</v>
      </c>
      <c r="F30" s="199">
        <f>[3]meptcl!F19</f>
        <v>0.54</v>
      </c>
      <c r="G30" s="25">
        <f t="shared" si="1"/>
        <v>1.62</v>
      </c>
      <c r="H30" s="24">
        <f>[3]meptcl!H19</f>
        <v>0.48599999999999999</v>
      </c>
      <c r="I30" s="24">
        <f>[3]meptcl!I19</f>
        <v>0.67500000000000004</v>
      </c>
      <c r="J30" s="24">
        <f>[3]meptcl!J19</f>
        <v>5.4000000000000006E-2</v>
      </c>
      <c r="K30" s="24">
        <f>[3]meptcl!K19</f>
        <v>0.10800000000000001</v>
      </c>
      <c r="L30" s="25">
        <f t="shared" si="0"/>
        <v>2.9429999999999996</v>
      </c>
    </row>
    <row r="31" spans="1:12">
      <c r="A31" s="22">
        <v>24</v>
      </c>
      <c r="B31" s="2" t="str">
        <f>[4]OM2!B19</f>
        <v>EE (MTI)</v>
      </c>
      <c r="C31" s="199">
        <f>[3]meptcl!C20</f>
        <v>1.08</v>
      </c>
      <c r="D31" s="199">
        <f>[3]meptcl!D20</f>
        <v>0</v>
      </c>
      <c r="E31" s="199">
        <f>[3]meptcl!E20</f>
        <v>0</v>
      </c>
      <c r="F31" s="199">
        <f>[3]meptcl!F20</f>
        <v>0.67500000000000004</v>
      </c>
      <c r="G31" s="25">
        <f t="shared" si="1"/>
        <v>1.7550000000000001</v>
      </c>
      <c r="H31" s="24">
        <f>[3]meptcl!H20</f>
        <v>1.4580000000000002</v>
      </c>
      <c r="I31" s="24">
        <f>[3]meptcl!I20</f>
        <v>0</v>
      </c>
      <c r="J31" s="24">
        <f>[3]meptcl!J20</f>
        <v>5.4000000000000006E-2</v>
      </c>
      <c r="K31" s="24">
        <f>[3]meptcl!K20</f>
        <v>0.10800000000000001</v>
      </c>
      <c r="L31" s="25">
        <f t="shared" si="0"/>
        <v>3.375</v>
      </c>
    </row>
    <row r="32" spans="1:12">
      <c r="A32" s="22">
        <v>25</v>
      </c>
      <c r="B32" s="2" t="s">
        <v>82</v>
      </c>
      <c r="C32" s="26">
        <v>30</v>
      </c>
      <c r="D32" s="26">
        <v>1.5</v>
      </c>
      <c r="E32" s="26">
        <v>1</v>
      </c>
      <c r="F32" s="26">
        <v>1.5</v>
      </c>
      <c r="G32" s="25">
        <f t="shared" si="1"/>
        <v>34</v>
      </c>
      <c r="H32" s="24"/>
      <c r="I32" s="26">
        <v>0.6</v>
      </c>
      <c r="J32" s="26">
        <v>0.1</v>
      </c>
      <c r="K32" s="26">
        <v>0.5</v>
      </c>
      <c r="L32" s="25">
        <f t="shared" si="0"/>
        <v>35.200000000000003</v>
      </c>
    </row>
    <row r="33" spans="1:12">
      <c r="A33" s="22">
        <v>26</v>
      </c>
      <c r="B33" s="2" t="s">
        <v>85</v>
      </c>
      <c r="C33" s="26"/>
      <c r="D33" s="26"/>
      <c r="E33" s="26"/>
      <c r="F33" s="26"/>
      <c r="G33" s="25">
        <f t="shared" si="1"/>
        <v>0</v>
      </c>
      <c r="H33" s="24">
        <v>2.76</v>
      </c>
      <c r="I33" s="26"/>
      <c r="J33" s="26">
        <v>0.1</v>
      </c>
      <c r="K33" s="26">
        <v>0.5</v>
      </c>
      <c r="L33" s="25">
        <f t="shared" si="0"/>
        <v>3.36</v>
      </c>
    </row>
    <row r="34" spans="1:12">
      <c r="A34" s="23"/>
      <c r="B34" s="307" t="s">
        <v>21</v>
      </c>
      <c r="C34" s="28">
        <f>SUM(C8:C33)</f>
        <v>213.51</v>
      </c>
      <c r="D34" s="28">
        <f t="shared" ref="D34:L34" si="2">SUM(D8:D33)</f>
        <v>11.12</v>
      </c>
      <c r="E34" s="28">
        <f t="shared" si="2"/>
        <v>22.81</v>
      </c>
      <c r="F34" s="28">
        <f t="shared" si="2"/>
        <v>440.79500000000002</v>
      </c>
      <c r="G34" s="28">
        <f>SUM(C34:F34)</f>
        <v>688.23500000000001</v>
      </c>
      <c r="H34" s="28">
        <f t="shared" si="2"/>
        <v>84.34920000000001</v>
      </c>
      <c r="I34" s="28">
        <f t="shared" si="2"/>
        <v>14.922800000000002</v>
      </c>
      <c r="J34" s="28">
        <f t="shared" si="2"/>
        <v>7.0339999999999989</v>
      </c>
      <c r="K34" s="28">
        <f t="shared" si="2"/>
        <v>11.157</v>
      </c>
      <c r="L34" s="28">
        <f t="shared" si="2"/>
        <v>805.69800000000009</v>
      </c>
    </row>
  </sheetData>
  <mergeCells count="4">
    <mergeCell ref="A1:L1"/>
    <mergeCell ref="A3:L3"/>
    <mergeCell ref="A4:L4"/>
    <mergeCell ref="I5:L5"/>
  </mergeCells>
  <printOptions horizontalCentered="1"/>
  <pageMargins left="1.2" right="0.95" top="0.75" bottom="0.75" header="0.3" footer="0.3"/>
  <pageSetup scale="89" orientation="landscape" horizontalDpi="300" verticalDpi="300" r:id="rId1"/>
  <headerFooter>
    <oddFooter>&amp;C16</oddFooter>
  </headerFooter>
</worksheet>
</file>

<file path=xl/worksheets/sheet18.xml><?xml version="1.0" encoding="utf-8"?>
<worksheet xmlns="http://schemas.openxmlformats.org/spreadsheetml/2006/main" xmlns:r="http://schemas.openxmlformats.org/officeDocument/2006/relationships">
  <dimension ref="A1:C19"/>
  <sheetViews>
    <sheetView workbookViewId="0">
      <selection sqref="A1:C16"/>
    </sheetView>
  </sheetViews>
  <sheetFormatPr defaultRowHeight="15"/>
  <cols>
    <col min="2" max="2" width="66.42578125" customWidth="1"/>
    <col min="3" max="3" width="23.42578125" customWidth="1"/>
  </cols>
  <sheetData>
    <row r="1" spans="1:3" ht="18.75">
      <c r="A1" s="420" t="s">
        <v>22</v>
      </c>
      <c r="B1" s="420"/>
      <c r="C1" s="420"/>
    </row>
    <row r="2" spans="1:3" ht="18">
      <c r="A2" s="133"/>
      <c r="B2" s="133"/>
      <c r="C2" s="133"/>
    </row>
    <row r="3" spans="1:3" ht="18">
      <c r="A3" s="133"/>
      <c r="B3" s="133"/>
      <c r="C3" s="133"/>
    </row>
    <row r="4" spans="1:3" ht="18">
      <c r="A4" s="455" t="s">
        <v>108</v>
      </c>
      <c r="B4" s="455"/>
      <c r="C4" s="455"/>
    </row>
    <row r="5" spans="1:3" ht="18">
      <c r="A5" s="421" t="s">
        <v>102</v>
      </c>
      <c r="B5" s="421"/>
      <c r="C5" s="421"/>
    </row>
    <row r="7" spans="1:3" ht="15.75">
      <c r="A7" s="456" t="s">
        <v>326</v>
      </c>
      <c r="B7" s="456"/>
      <c r="C7" s="456"/>
    </row>
    <row r="9" spans="1:3" ht="15.75">
      <c r="C9" s="37" t="s">
        <v>109</v>
      </c>
    </row>
    <row r="10" spans="1:3" ht="15.75">
      <c r="A10" s="128" t="s">
        <v>40</v>
      </c>
      <c r="B10" s="128" t="s">
        <v>103</v>
      </c>
      <c r="C10" s="128" t="s">
        <v>104</v>
      </c>
    </row>
    <row r="11" spans="1:3" ht="55.5" customHeight="1">
      <c r="A11" s="302">
        <v>1</v>
      </c>
      <c r="B11" s="304" t="s">
        <v>389</v>
      </c>
      <c r="C11" s="306">
        <f>RM!C11</f>
        <v>0.27</v>
      </c>
    </row>
    <row r="12" spans="1:3" ht="15" customHeight="1">
      <c r="A12" s="457">
        <v>2</v>
      </c>
      <c r="B12" s="459" t="s">
        <v>390</v>
      </c>
      <c r="C12" s="461">
        <f>RM!D11</f>
        <v>1.35</v>
      </c>
    </row>
    <row r="13" spans="1:3">
      <c r="A13" s="458"/>
      <c r="B13" s="460"/>
      <c r="C13" s="462"/>
    </row>
    <row r="14" spans="1:3" ht="15" customHeight="1">
      <c r="A14" s="457">
        <v>3</v>
      </c>
      <c r="B14" s="459" t="s">
        <v>391</v>
      </c>
      <c r="C14" s="461">
        <f>RM!E11</f>
        <v>0.27</v>
      </c>
    </row>
    <row r="15" spans="1:3" ht="15" customHeight="1">
      <c r="A15" s="458"/>
      <c r="B15" s="460"/>
      <c r="C15" s="462"/>
    </row>
    <row r="16" spans="1:3">
      <c r="A16" s="454" t="s">
        <v>112</v>
      </c>
      <c r="B16" s="454"/>
      <c r="C16" s="180">
        <f>SUM(C11:C15)</f>
        <v>1.8900000000000001</v>
      </c>
    </row>
    <row r="19" spans="1:2">
      <c r="A19" s="38"/>
      <c r="B19" s="39"/>
    </row>
  </sheetData>
  <mergeCells count="11">
    <mergeCell ref="A16:B16"/>
    <mergeCell ref="A1:C1"/>
    <mergeCell ref="A4:C4"/>
    <mergeCell ref="A5:C5"/>
    <mergeCell ref="A7:C7"/>
    <mergeCell ref="A12:A13"/>
    <mergeCell ref="B12:B13"/>
    <mergeCell ref="C12:C13"/>
    <mergeCell ref="A14:A15"/>
    <mergeCell ref="B14:B15"/>
    <mergeCell ref="C14:C15"/>
  </mergeCells>
  <printOptions horizontalCentered="1"/>
  <pageMargins left="1.95" right="0.95" top="1" bottom="1" header="0.3" footer="0.3"/>
  <pageSetup orientation="landscape" horizontalDpi="300" verticalDpi="300" r:id="rId1"/>
  <headerFooter>
    <oddFooter>&amp;C17</oddFooter>
  </headerFooter>
</worksheet>
</file>

<file path=xl/worksheets/sheet19.xml><?xml version="1.0" encoding="utf-8"?>
<worksheet xmlns="http://schemas.openxmlformats.org/spreadsheetml/2006/main" xmlns:r="http://schemas.openxmlformats.org/officeDocument/2006/relationships">
  <dimension ref="A1:C18"/>
  <sheetViews>
    <sheetView topLeftCell="A13" workbookViewId="0">
      <selection activeCell="B19" sqref="B19"/>
    </sheetView>
  </sheetViews>
  <sheetFormatPr defaultRowHeight="15"/>
  <cols>
    <col min="1" max="1" width="4.5703125" customWidth="1"/>
    <col min="2" max="2" width="111" customWidth="1"/>
    <col min="3" max="3" width="10.28515625" customWidth="1"/>
  </cols>
  <sheetData>
    <row r="1" spans="1:3" ht="18" customHeight="1">
      <c r="A1" s="402" t="s">
        <v>22</v>
      </c>
      <c r="B1" s="402"/>
      <c r="C1" s="402"/>
    </row>
    <row r="2" spans="1:3" ht="15.75">
      <c r="A2" s="466" t="s">
        <v>113</v>
      </c>
      <c r="B2" s="466"/>
      <c r="C2" s="466"/>
    </row>
    <row r="3" spans="1:3" ht="15.75">
      <c r="A3" s="456" t="s">
        <v>110</v>
      </c>
      <c r="B3" s="456"/>
      <c r="C3" s="456"/>
    </row>
    <row r="4" spans="1:3" ht="15.75">
      <c r="A4" s="40"/>
      <c r="B4" s="40"/>
      <c r="C4" s="40"/>
    </row>
    <row r="5" spans="1:3" ht="15.75">
      <c r="A5" s="456" t="s">
        <v>327</v>
      </c>
      <c r="B5" s="456"/>
      <c r="C5" s="456"/>
    </row>
    <row r="6" spans="1:3">
      <c r="B6" s="263"/>
      <c r="C6" s="328" t="s">
        <v>404</v>
      </c>
    </row>
    <row r="7" spans="1:3" ht="24">
      <c r="A7" s="152" t="s">
        <v>40</v>
      </c>
      <c r="B7" s="152" t="s">
        <v>103</v>
      </c>
      <c r="C7" s="153" t="s">
        <v>104</v>
      </c>
    </row>
    <row r="8" spans="1:3" ht="57" customHeight="1">
      <c r="A8" s="177" t="s">
        <v>105</v>
      </c>
      <c r="B8" s="283" t="s">
        <v>335</v>
      </c>
      <c r="C8" s="151">
        <f>'16(R M)'!C23</f>
        <v>30</v>
      </c>
    </row>
    <row r="9" spans="1:3" ht="77.25" customHeight="1">
      <c r="A9" s="177" t="s">
        <v>106</v>
      </c>
      <c r="B9" s="329" t="s">
        <v>406</v>
      </c>
      <c r="C9" s="151">
        <f>'16(R M)'!D23</f>
        <v>2</v>
      </c>
    </row>
    <row r="10" spans="1:3" ht="147" customHeight="1">
      <c r="A10" s="177" t="s">
        <v>107</v>
      </c>
      <c r="B10" s="283" t="s">
        <v>336</v>
      </c>
      <c r="C10" s="151">
        <f>'16(R M)'!E23</f>
        <v>7</v>
      </c>
    </row>
    <row r="11" spans="1:3" ht="15" customHeight="1">
      <c r="A11" s="467" t="s">
        <v>111</v>
      </c>
      <c r="B11" s="469" t="s">
        <v>337</v>
      </c>
      <c r="C11" s="471">
        <f>'16(R M)'!F23</f>
        <v>40</v>
      </c>
    </row>
    <row r="12" spans="1:3">
      <c r="A12" s="468"/>
      <c r="B12" s="470"/>
      <c r="C12" s="468"/>
    </row>
    <row r="13" spans="1:3">
      <c r="A13" s="468"/>
      <c r="B13" s="470"/>
      <c r="C13" s="468"/>
    </row>
    <row r="14" spans="1:3">
      <c r="A14" s="468"/>
      <c r="B14" s="470"/>
      <c r="C14" s="468"/>
    </row>
    <row r="15" spans="1:3">
      <c r="A15" s="468"/>
      <c r="B15" s="470"/>
      <c r="C15" s="468"/>
    </row>
    <row r="16" spans="1:3" ht="185.25" customHeight="1">
      <c r="A16" s="468"/>
      <c r="B16" s="470"/>
      <c r="C16" s="468"/>
    </row>
    <row r="17" spans="1:3">
      <c r="A17" s="463" t="s">
        <v>112</v>
      </c>
      <c r="B17" s="463"/>
      <c r="C17" s="156">
        <f>SUM(C8:C16)</f>
        <v>79</v>
      </c>
    </row>
    <row r="18" spans="1:3" ht="15" customHeight="1">
      <c r="A18" s="464"/>
      <c r="B18" s="465"/>
      <c r="C18" s="465"/>
    </row>
  </sheetData>
  <mergeCells count="9">
    <mergeCell ref="A17:B17"/>
    <mergeCell ref="A18:C18"/>
    <mergeCell ref="A1:C1"/>
    <mergeCell ref="A2:C2"/>
    <mergeCell ref="A3:C3"/>
    <mergeCell ref="A5:C5"/>
    <mergeCell ref="A11:A16"/>
    <mergeCell ref="B11:B16"/>
    <mergeCell ref="C11:C16"/>
  </mergeCells>
  <printOptions horizontalCentered="1"/>
  <pageMargins left="0.45" right="0.45" top="0.5" bottom="0.5" header="0.3" footer="0.3"/>
  <pageSetup scale="80" orientation="landscape" horizontalDpi="300" verticalDpi="300" r:id="rId1"/>
  <headerFooter>
    <oddFooter>&amp;C18</oddFooter>
  </headerFooter>
</worksheet>
</file>

<file path=xl/worksheets/sheet2.xml><?xml version="1.0" encoding="utf-8"?>
<worksheet xmlns="http://schemas.openxmlformats.org/spreadsheetml/2006/main" xmlns:r="http://schemas.openxmlformats.org/officeDocument/2006/relationships">
  <dimension ref="A1:C19"/>
  <sheetViews>
    <sheetView topLeftCell="A9" workbookViewId="0">
      <selection activeCell="A18" sqref="A18"/>
    </sheetView>
  </sheetViews>
  <sheetFormatPr defaultRowHeight="15"/>
  <cols>
    <col min="1" max="1" width="93.42578125" customWidth="1"/>
    <col min="2" max="2" width="9.85546875" customWidth="1"/>
    <col min="3" max="3" width="15.140625" customWidth="1"/>
  </cols>
  <sheetData>
    <row r="1" spans="1:3" ht="27.75">
      <c r="A1" s="384" t="s">
        <v>193</v>
      </c>
      <c r="B1" s="385"/>
      <c r="C1" s="385"/>
    </row>
    <row r="2" spans="1:3" ht="27.75">
      <c r="A2" s="241"/>
      <c r="B2" s="242"/>
      <c r="C2" s="242"/>
    </row>
    <row r="3" spans="1:3" ht="26.25">
      <c r="A3" s="386" t="s">
        <v>191</v>
      </c>
      <c r="B3" s="387"/>
      <c r="C3" s="388"/>
    </row>
    <row r="4" spans="1:3">
      <c r="A4" s="389" t="s">
        <v>290</v>
      </c>
      <c r="B4" s="390"/>
      <c r="C4" s="388"/>
    </row>
    <row r="5" spans="1:3">
      <c r="A5" s="99"/>
      <c r="B5" s="95"/>
    </row>
    <row r="6" spans="1:3" ht="18.75" customHeight="1">
      <c r="A6" s="391" t="s">
        <v>291</v>
      </c>
      <c r="B6" s="390"/>
      <c r="C6" s="388"/>
    </row>
    <row r="7" spans="1:3" ht="18.75" customHeight="1">
      <c r="A7" s="382" t="s">
        <v>192</v>
      </c>
      <c r="B7" s="383"/>
      <c r="C7" s="383"/>
    </row>
    <row r="8" spans="1:3">
      <c r="A8" s="106" t="s">
        <v>194</v>
      </c>
    </row>
    <row r="9" spans="1:3">
      <c r="A9" s="106" t="s">
        <v>246</v>
      </c>
    </row>
    <row r="10" spans="1:3" ht="30">
      <c r="A10" s="102" t="s">
        <v>371</v>
      </c>
      <c r="B10" s="103" t="s">
        <v>195</v>
      </c>
      <c r="C10" s="101">
        <v>166.6</v>
      </c>
    </row>
    <row r="11" spans="1:3" ht="30">
      <c r="A11" s="102" t="s">
        <v>372</v>
      </c>
      <c r="B11" s="103" t="s">
        <v>195</v>
      </c>
      <c r="C11" s="101">
        <v>554.65</v>
      </c>
    </row>
    <row r="12" spans="1:3">
      <c r="A12" s="107"/>
      <c r="B12" s="104" t="s">
        <v>195</v>
      </c>
      <c r="C12" s="109">
        <f>SUM(C10:C11)</f>
        <v>721.25</v>
      </c>
    </row>
    <row r="13" spans="1:3">
      <c r="A13" s="264"/>
      <c r="B13" s="265"/>
      <c r="C13" s="266"/>
    </row>
    <row r="14" spans="1:3">
      <c r="A14" s="108" t="s">
        <v>196</v>
      </c>
      <c r="C14" s="110"/>
    </row>
    <row r="15" spans="1:3">
      <c r="A15" s="108"/>
      <c r="C15" s="110"/>
    </row>
    <row r="16" spans="1:3" ht="15.75">
      <c r="A16" s="105" t="s">
        <v>373</v>
      </c>
      <c r="B16" s="100"/>
      <c r="C16" s="101"/>
    </row>
    <row r="17" spans="1:3" ht="30">
      <c r="A17" s="102" t="s">
        <v>374</v>
      </c>
      <c r="B17" s="103" t="s">
        <v>195</v>
      </c>
      <c r="C17" s="101">
        <f>C10</f>
        <v>166.6</v>
      </c>
    </row>
    <row r="18" spans="1:3" ht="30">
      <c r="A18" s="102" t="s">
        <v>375</v>
      </c>
      <c r="B18" s="103" t="s">
        <v>195</v>
      </c>
      <c r="C18" s="101">
        <f>C11</f>
        <v>554.65</v>
      </c>
    </row>
    <row r="19" spans="1:3">
      <c r="A19" s="107" t="s">
        <v>46</v>
      </c>
      <c r="B19" s="104" t="s">
        <v>195</v>
      </c>
      <c r="C19" s="109">
        <f>SUM(C17:C18)</f>
        <v>721.25</v>
      </c>
    </row>
  </sheetData>
  <mergeCells count="5">
    <mergeCell ref="A7:C7"/>
    <mergeCell ref="A1:C1"/>
    <mergeCell ref="A3:C3"/>
    <mergeCell ref="A4:C4"/>
    <mergeCell ref="A6:C6"/>
  </mergeCells>
  <printOptions horizontalCentered="1"/>
  <pageMargins left="1.2" right="0.7" top="0.75" bottom="0.75" header="0.3" footer="0.3"/>
  <pageSetup scale="96" orientation="landscape" horizontalDpi="300" verticalDpi="300" r:id="rId1"/>
  <headerFooter>
    <oddFooter>&amp;C1</oddFooter>
  </headerFooter>
</worksheet>
</file>

<file path=xl/worksheets/sheet20.xml><?xml version="1.0" encoding="utf-8"?>
<worksheet xmlns="http://schemas.openxmlformats.org/spreadsheetml/2006/main" xmlns:r="http://schemas.openxmlformats.org/officeDocument/2006/relationships">
  <dimension ref="A1:C15"/>
  <sheetViews>
    <sheetView topLeftCell="A10" workbookViewId="0">
      <selection sqref="A1:C13"/>
    </sheetView>
  </sheetViews>
  <sheetFormatPr defaultRowHeight="15"/>
  <cols>
    <col min="1" max="1" width="4.7109375" customWidth="1"/>
    <col min="2" max="2" width="113" customWidth="1"/>
    <col min="3" max="3" width="10.85546875" customWidth="1"/>
  </cols>
  <sheetData>
    <row r="1" spans="1:3" ht="18.75" customHeight="1">
      <c r="A1" s="420" t="s">
        <v>22</v>
      </c>
      <c r="B1" s="420"/>
      <c r="C1" s="420"/>
    </row>
    <row r="2" spans="1:3">
      <c r="A2" s="472" t="s">
        <v>101</v>
      </c>
      <c r="B2" s="472"/>
      <c r="C2" s="472"/>
    </row>
    <row r="3" spans="1:3" ht="15.75">
      <c r="A3" s="456" t="s">
        <v>115</v>
      </c>
      <c r="B3" s="456"/>
      <c r="C3" s="456"/>
    </row>
    <row r="4" spans="1:3" ht="15.75">
      <c r="A4" s="40"/>
      <c r="B4" s="40"/>
      <c r="C4" s="40"/>
    </row>
    <row r="5" spans="1:3" ht="15.75">
      <c r="A5" s="456" t="s">
        <v>326</v>
      </c>
      <c r="B5" s="456"/>
      <c r="C5" s="456"/>
    </row>
    <row r="6" spans="1:3" ht="15.75">
      <c r="A6" s="40"/>
      <c r="B6" s="40"/>
      <c r="C6" s="328" t="s">
        <v>404</v>
      </c>
    </row>
    <row r="7" spans="1:3" ht="25.5">
      <c r="A7" s="190" t="s">
        <v>40</v>
      </c>
      <c r="B7" s="193" t="s">
        <v>103</v>
      </c>
      <c r="C7" s="198" t="s">
        <v>104</v>
      </c>
    </row>
    <row r="8" spans="1:3" ht="69" customHeight="1">
      <c r="A8" s="154" t="s">
        <v>105</v>
      </c>
      <c r="B8" s="283" t="s">
        <v>338</v>
      </c>
      <c r="C8" s="155">
        <f>'16(R M)'!C24</f>
        <v>30</v>
      </c>
    </row>
    <row r="9" spans="1:3" ht="76.5">
      <c r="A9" s="154" t="s">
        <v>106</v>
      </c>
      <c r="B9" s="283" t="s">
        <v>339</v>
      </c>
      <c r="C9" s="155">
        <f>'16(R M)'!D24</f>
        <v>1</v>
      </c>
    </row>
    <row r="10" spans="1:3" ht="102">
      <c r="A10" s="154" t="s">
        <v>107</v>
      </c>
      <c r="B10" s="283" t="s">
        <v>340</v>
      </c>
      <c r="C10" s="155">
        <f>'16(R M)'!E24</f>
        <v>5</v>
      </c>
    </row>
    <row r="11" spans="1:3" ht="15" customHeight="1">
      <c r="A11" s="473" t="s">
        <v>111</v>
      </c>
      <c r="B11" s="469" t="s">
        <v>341</v>
      </c>
      <c r="C11" s="475">
        <f>'16(R M)'!F24</f>
        <v>60</v>
      </c>
    </row>
    <row r="12" spans="1:3" ht="152.25" customHeight="1">
      <c r="A12" s="474"/>
      <c r="B12" s="470"/>
      <c r="C12" s="474"/>
    </row>
    <row r="13" spans="1:3">
      <c r="A13" s="463" t="s">
        <v>112</v>
      </c>
      <c r="B13" s="463"/>
      <c r="C13" s="156">
        <f>SUM(C8:C11)</f>
        <v>96</v>
      </c>
    </row>
    <row r="14" spans="1:3">
      <c r="A14" s="41"/>
    </row>
    <row r="15" spans="1:3">
      <c r="A15" s="42"/>
    </row>
  </sheetData>
  <mergeCells count="8">
    <mergeCell ref="A13:B13"/>
    <mergeCell ref="A1:C1"/>
    <mergeCell ref="A2:C2"/>
    <mergeCell ref="A3:C3"/>
    <mergeCell ref="A5:C5"/>
    <mergeCell ref="A11:A12"/>
    <mergeCell ref="B11:B12"/>
    <mergeCell ref="C11:C12"/>
  </mergeCells>
  <printOptions horizontalCentered="1"/>
  <pageMargins left="0.95" right="0.7" top="0.75" bottom="0.75" header="0.3" footer="0.3"/>
  <pageSetup scale="90" orientation="landscape" horizontalDpi="300" verticalDpi="300" r:id="rId1"/>
  <headerFooter>
    <oddFooter>&amp;C19</oddFooter>
  </headerFooter>
</worksheet>
</file>

<file path=xl/worksheets/sheet21.xml><?xml version="1.0" encoding="utf-8"?>
<worksheet xmlns="http://schemas.openxmlformats.org/spreadsheetml/2006/main" xmlns:r="http://schemas.openxmlformats.org/officeDocument/2006/relationships">
  <dimension ref="A1:C14"/>
  <sheetViews>
    <sheetView topLeftCell="A7" workbookViewId="0">
      <selection sqref="A1:C12"/>
    </sheetView>
  </sheetViews>
  <sheetFormatPr defaultRowHeight="15"/>
  <cols>
    <col min="1" max="1" width="7.7109375" customWidth="1"/>
    <col min="2" max="2" width="100" customWidth="1"/>
    <col min="3" max="3" width="18.5703125" customWidth="1"/>
  </cols>
  <sheetData>
    <row r="1" spans="1:3" ht="18" customHeight="1">
      <c r="A1" s="402" t="s">
        <v>22</v>
      </c>
      <c r="B1" s="402"/>
      <c r="C1" s="402"/>
    </row>
    <row r="2" spans="1:3" ht="18">
      <c r="A2" s="455" t="s">
        <v>117</v>
      </c>
      <c r="B2" s="455"/>
      <c r="C2" s="455"/>
    </row>
    <row r="3" spans="1:3" ht="15.75">
      <c r="A3" s="456" t="s">
        <v>116</v>
      </c>
      <c r="B3" s="456"/>
      <c r="C3" s="456"/>
    </row>
    <row r="4" spans="1:3" ht="15.75">
      <c r="A4" s="40"/>
      <c r="B4" s="40"/>
      <c r="C4" s="40"/>
    </row>
    <row r="5" spans="1:3" ht="15.75">
      <c r="A5" s="456" t="s">
        <v>326</v>
      </c>
      <c r="B5" s="456"/>
      <c r="C5" s="456"/>
    </row>
    <row r="6" spans="1:3" ht="15.75">
      <c r="A6" s="40"/>
      <c r="B6" s="40"/>
      <c r="C6" s="282" t="s">
        <v>346</v>
      </c>
    </row>
    <row r="7" spans="1:3">
      <c r="A7" s="176" t="s">
        <v>40</v>
      </c>
      <c r="B7" s="197" t="s">
        <v>103</v>
      </c>
      <c r="C7" s="197" t="s">
        <v>104</v>
      </c>
    </row>
    <row r="8" spans="1:3" ht="81.75" customHeight="1">
      <c r="A8" s="154" t="s">
        <v>105</v>
      </c>
      <c r="B8" s="283" t="s">
        <v>342</v>
      </c>
      <c r="C8" s="155">
        <f>'16(R M)'!C25</f>
        <v>30</v>
      </c>
    </row>
    <row r="9" spans="1:3" ht="48" customHeight="1">
      <c r="A9" s="154" t="s">
        <v>106</v>
      </c>
      <c r="B9" s="283" t="s">
        <v>343</v>
      </c>
      <c r="C9" s="155">
        <f>'16(R M)'!D25</f>
        <v>2</v>
      </c>
    </row>
    <row r="10" spans="1:3" ht="30" customHeight="1">
      <c r="A10" s="154" t="s">
        <v>107</v>
      </c>
      <c r="B10" s="283" t="s">
        <v>344</v>
      </c>
      <c r="C10" s="155">
        <f>'16(R M)'!E25</f>
        <v>5</v>
      </c>
    </row>
    <row r="11" spans="1:3" ht="104.25" customHeight="1">
      <c r="A11" s="154" t="s">
        <v>111</v>
      </c>
      <c r="B11" s="283" t="s">
        <v>345</v>
      </c>
      <c r="C11" s="155">
        <f>'16(R M)'!F25</f>
        <v>75</v>
      </c>
    </row>
    <row r="12" spans="1:3">
      <c r="A12" s="463" t="s">
        <v>112</v>
      </c>
      <c r="B12" s="463"/>
      <c r="C12" s="156">
        <f>SUM(C8:C11)</f>
        <v>112</v>
      </c>
    </row>
    <row r="14" spans="1:3">
      <c r="A14" s="42"/>
    </row>
  </sheetData>
  <mergeCells count="5">
    <mergeCell ref="A2:C2"/>
    <mergeCell ref="A3:C3"/>
    <mergeCell ref="A5:C5"/>
    <mergeCell ref="A12:B12"/>
    <mergeCell ref="A1:C1"/>
  </mergeCells>
  <printOptions horizontalCentered="1"/>
  <pageMargins left="0.95" right="0.7" top="0.75" bottom="0.75" header="0.3" footer="0.3"/>
  <pageSetup scale="90" orientation="landscape" horizontalDpi="300" verticalDpi="300" r:id="rId1"/>
  <headerFooter>
    <oddFooter>&amp;C20</oddFooter>
  </headerFooter>
</worksheet>
</file>

<file path=xl/worksheets/sheet22.xml><?xml version="1.0" encoding="utf-8"?>
<worksheet xmlns="http://schemas.openxmlformats.org/spreadsheetml/2006/main" xmlns:r="http://schemas.openxmlformats.org/officeDocument/2006/relationships">
  <dimension ref="A1:C16"/>
  <sheetViews>
    <sheetView topLeftCell="A13" workbookViewId="0">
      <selection activeCell="B36" sqref="B36"/>
    </sheetView>
  </sheetViews>
  <sheetFormatPr defaultRowHeight="15"/>
  <cols>
    <col min="1" max="1" width="7.140625" customWidth="1"/>
    <col min="2" max="2" width="98.140625" customWidth="1"/>
    <col min="3" max="3" width="23.5703125" customWidth="1"/>
  </cols>
  <sheetData>
    <row r="1" spans="1:3" ht="18" customHeight="1">
      <c r="A1" s="402" t="s">
        <v>22</v>
      </c>
      <c r="B1" s="402"/>
      <c r="C1" s="402"/>
    </row>
    <row r="2" spans="1:3" ht="18">
      <c r="A2" s="191"/>
      <c r="B2" s="191"/>
      <c r="C2" s="191"/>
    </row>
    <row r="3" spans="1:3" ht="18" customHeight="1">
      <c r="A3" s="455" t="s">
        <v>119</v>
      </c>
      <c r="B3" s="455"/>
      <c r="C3" s="455"/>
    </row>
    <row r="4" spans="1:3" ht="18">
      <c r="A4" s="421" t="s">
        <v>118</v>
      </c>
      <c r="B4" s="421"/>
      <c r="C4" s="421"/>
    </row>
    <row r="5" spans="1:3" ht="18">
      <c r="A5" s="43"/>
      <c r="B5" s="43"/>
      <c r="C5" s="43"/>
    </row>
    <row r="6" spans="1:3" ht="15.75">
      <c r="A6" s="456" t="s">
        <v>326</v>
      </c>
      <c r="B6" s="456"/>
      <c r="C6" s="456"/>
    </row>
    <row r="7" spans="1:3">
      <c r="A7" s="44"/>
      <c r="B7" s="44"/>
      <c r="C7" s="44"/>
    </row>
    <row r="8" spans="1:3" ht="15.75">
      <c r="A8" s="40"/>
      <c r="B8" s="40"/>
      <c r="C8" s="282" t="s">
        <v>350</v>
      </c>
    </row>
    <row r="9" spans="1:3">
      <c r="A9" s="13" t="s">
        <v>40</v>
      </c>
      <c r="B9" s="13" t="s">
        <v>103</v>
      </c>
      <c r="C9" s="13" t="s">
        <v>104</v>
      </c>
    </row>
    <row r="10" spans="1:3" ht="122.25" customHeight="1">
      <c r="A10" s="177" t="s">
        <v>105</v>
      </c>
      <c r="B10" s="52" t="s">
        <v>347</v>
      </c>
      <c r="C10" s="151">
        <f>'16(R M)'!C26</f>
        <v>30</v>
      </c>
    </row>
    <row r="11" spans="1:3" ht="38.25">
      <c r="A11" s="194" t="s">
        <v>106</v>
      </c>
      <c r="B11" s="178" t="s">
        <v>348</v>
      </c>
      <c r="C11" s="195">
        <f>'16(R M)'!D26</f>
        <v>1</v>
      </c>
    </row>
    <row r="12" spans="1:3" ht="233.25" customHeight="1">
      <c r="A12" s="179" t="s">
        <v>107</v>
      </c>
      <c r="B12" s="283" t="s">
        <v>349</v>
      </c>
      <c r="C12" s="195">
        <f>'16(R M)'!F26</f>
        <v>22</v>
      </c>
    </row>
    <row r="13" spans="1:3" ht="15" customHeight="1">
      <c r="A13" s="454" t="s">
        <v>112</v>
      </c>
      <c r="B13" s="454"/>
      <c r="C13" s="180">
        <f>SUM(C10:C12)</f>
        <v>53</v>
      </c>
    </row>
    <row r="16" spans="1:3" ht="15" customHeight="1"/>
  </sheetData>
  <mergeCells count="5">
    <mergeCell ref="A3:C3"/>
    <mergeCell ref="A4:C4"/>
    <mergeCell ref="A6:C6"/>
    <mergeCell ref="A13:B13"/>
    <mergeCell ref="A1:C1"/>
  </mergeCells>
  <printOptions horizontalCentered="1"/>
  <pageMargins left="0.95" right="0.7" top="0.75" bottom="0.75" header="0.3" footer="0.3"/>
  <pageSetup scale="90" orientation="landscape" horizontalDpi="300" verticalDpi="300" r:id="rId1"/>
  <headerFooter>
    <oddFooter>&amp;C21</oddFooter>
  </headerFooter>
</worksheet>
</file>

<file path=xl/worksheets/sheet23.xml><?xml version="1.0" encoding="utf-8"?>
<worksheet xmlns="http://schemas.openxmlformats.org/spreadsheetml/2006/main" xmlns:r="http://schemas.openxmlformats.org/officeDocument/2006/relationships">
  <dimension ref="A1:C22"/>
  <sheetViews>
    <sheetView workbookViewId="0">
      <selection sqref="A1:C18"/>
    </sheetView>
  </sheetViews>
  <sheetFormatPr defaultRowHeight="15"/>
  <cols>
    <col min="1" max="1" width="8.140625" customWidth="1"/>
    <col min="2" max="2" width="90" customWidth="1"/>
    <col min="3" max="3" width="22" customWidth="1"/>
  </cols>
  <sheetData>
    <row r="1" spans="1:3" ht="18.75" customHeight="1">
      <c r="A1" s="420" t="s">
        <v>22</v>
      </c>
      <c r="B1" s="420"/>
      <c r="C1" s="420"/>
    </row>
    <row r="2" spans="1:3">
      <c r="C2" s="46" t="s">
        <v>123</v>
      </c>
    </row>
    <row r="3" spans="1:3" ht="15.75" customHeight="1">
      <c r="A3" s="403" t="s">
        <v>122</v>
      </c>
      <c r="B3" s="403"/>
      <c r="C3" s="403"/>
    </row>
    <row r="5" spans="1:3" ht="15" customHeight="1">
      <c r="A5" s="456" t="s">
        <v>326</v>
      </c>
      <c r="B5" s="456"/>
      <c r="C5" s="456"/>
    </row>
    <row r="6" spans="1:3" ht="15.75">
      <c r="A6" s="47"/>
      <c r="B6" s="47"/>
      <c r="C6" s="282" t="s">
        <v>355</v>
      </c>
    </row>
    <row r="7" spans="1:3">
      <c r="A7" s="13" t="s">
        <v>40</v>
      </c>
      <c r="B7" s="13" t="s">
        <v>55</v>
      </c>
      <c r="C7" s="197" t="s">
        <v>104</v>
      </c>
    </row>
    <row r="8" spans="1:3" ht="15" customHeight="1">
      <c r="A8" s="381">
        <v>1</v>
      </c>
      <c r="B8" s="469" t="s">
        <v>351</v>
      </c>
      <c r="C8" s="478">
        <f>'16(R M)'!C27</f>
        <v>30</v>
      </c>
    </row>
    <row r="9" spans="1:3">
      <c r="A9" s="381"/>
      <c r="B9" s="470"/>
      <c r="C9" s="478"/>
    </row>
    <row r="10" spans="1:3">
      <c r="A10" s="381"/>
      <c r="B10" s="470"/>
      <c r="C10" s="478"/>
    </row>
    <row r="11" spans="1:3" ht="9" customHeight="1">
      <c r="A11" s="381"/>
      <c r="B11" s="470"/>
      <c r="C11" s="478"/>
    </row>
    <row r="12" spans="1:3" ht="15" customHeight="1">
      <c r="A12" s="381">
        <v>2</v>
      </c>
      <c r="B12" s="469" t="s">
        <v>352</v>
      </c>
      <c r="C12" s="478">
        <f>'16(R M)'!D27</f>
        <v>1</v>
      </c>
    </row>
    <row r="13" spans="1:3" ht="13.5" customHeight="1">
      <c r="A13" s="381"/>
      <c r="B13" s="470"/>
      <c r="C13" s="478"/>
    </row>
    <row r="14" spans="1:3" ht="15" customHeight="1">
      <c r="A14" s="381">
        <v>3</v>
      </c>
      <c r="B14" s="476" t="s">
        <v>353</v>
      </c>
      <c r="C14" s="478">
        <f>'16(R M)'!E27</f>
        <v>2</v>
      </c>
    </row>
    <row r="15" spans="1:3" ht="18" customHeight="1">
      <c r="A15" s="381"/>
      <c r="B15" s="477"/>
      <c r="C15" s="478"/>
    </row>
    <row r="16" spans="1:3" ht="15" customHeight="1">
      <c r="A16" s="381">
        <v>4</v>
      </c>
      <c r="B16" s="476" t="s">
        <v>354</v>
      </c>
      <c r="C16" s="478">
        <f>'16(R M)'!F27</f>
        <v>90</v>
      </c>
    </row>
    <row r="17" spans="1:3" ht="105" customHeight="1">
      <c r="A17" s="381"/>
      <c r="B17" s="479"/>
      <c r="C17" s="478"/>
    </row>
    <row r="18" spans="1:3">
      <c r="A18" s="201"/>
      <c r="B18" s="202" t="s">
        <v>112</v>
      </c>
      <c r="C18" s="181">
        <f>SUM(C8:C17)</f>
        <v>123</v>
      </c>
    </row>
    <row r="19" spans="1:3">
      <c r="B19" s="48"/>
      <c r="C19" s="49"/>
    </row>
    <row r="20" spans="1:3">
      <c r="A20" s="50"/>
      <c r="B20" s="48"/>
      <c r="C20" s="49"/>
    </row>
    <row r="21" spans="1:3">
      <c r="A21" s="51"/>
    </row>
    <row r="22" spans="1:3">
      <c r="A22" s="38"/>
      <c r="B22" s="44"/>
    </row>
  </sheetData>
  <mergeCells count="15">
    <mergeCell ref="A1:C1"/>
    <mergeCell ref="A14:A15"/>
    <mergeCell ref="B14:B15"/>
    <mergeCell ref="C14:C15"/>
    <mergeCell ref="A16:A17"/>
    <mergeCell ref="B16:B17"/>
    <mergeCell ref="C16:C17"/>
    <mergeCell ref="A3:C3"/>
    <mergeCell ref="A5:C5"/>
    <mergeCell ref="A8:A11"/>
    <mergeCell ref="B8:B11"/>
    <mergeCell ref="C8:C11"/>
    <mergeCell ref="A12:A13"/>
    <mergeCell ref="B12:B13"/>
    <mergeCell ref="C12:C13"/>
  </mergeCells>
  <printOptions horizontalCentered="1"/>
  <pageMargins left="1.45" right="0.95" top="0.5" bottom="0.5" header="0.3" footer="0.3"/>
  <pageSetup scale="90" orientation="landscape" horizontalDpi="300" verticalDpi="300" r:id="rId1"/>
  <headerFooter>
    <oddFooter>&amp;C22</oddFooter>
  </headerFooter>
</worksheet>
</file>

<file path=xl/worksheets/sheet24.xml><?xml version="1.0" encoding="utf-8"?>
<worksheet xmlns="http://schemas.openxmlformats.org/spreadsheetml/2006/main" xmlns:r="http://schemas.openxmlformats.org/officeDocument/2006/relationships">
  <dimension ref="A1:C12"/>
  <sheetViews>
    <sheetView topLeftCell="A13" workbookViewId="0">
      <selection sqref="A1:C13"/>
    </sheetView>
  </sheetViews>
  <sheetFormatPr defaultRowHeight="15"/>
  <cols>
    <col min="1" max="1" width="6.140625" customWidth="1"/>
    <col min="2" max="2" width="108.5703125" customWidth="1"/>
    <col min="3" max="3" width="14" customWidth="1"/>
  </cols>
  <sheetData>
    <row r="1" spans="1:3" ht="18.75">
      <c r="A1" s="480" t="s">
        <v>240</v>
      </c>
      <c r="B1" s="480"/>
      <c r="C1" s="480"/>
    </row>
    <row r="2" spans="1:3" ht="15.75">
      <c r="A2" s="196"/>
      <c r="B2" s="196"/>
      <c r="C2" s="46" t="s">
        <v>250</v>
      </c>
    </row>
    <row r="3" spans="1:3" ht="15.75">
      <c r="A3" s="483" t="s">
        <v>356</v>
      </c>
      <c r="B3" s="483"/>
      <c r="C3" s="483"/>
    </row>
    <row r="4" spans="1:3" ht="15.75">
      <c r="A4" s="481"/>
      <c r="B4" s="481"/>
      <c r="C4" s="481"/>
    </row>
    <row r="5" spans="1:3" ht="15" customHeight="1">
      <c r="A5" s="456" t="s">
        <v>326</v>
      </c>
      <c r="B5" s="456"/>
      <c r="C5" s="456"/>
    </row>
    <row r="6" spans="1:3" ht="15.75">
      <c r="A6" s="158" t="s">
        <v>243</v>
      </c>
      <c r="B6" s="159"/>
      <c r="C6" s="282" t="s">
        <v>350</v>
      </c>
    </row>
    <row r="7" spans="1:3" ht="25.5">
      <c r="A7" s="173" t="s">
        <v>241</v>
      </c>
      <c r="B7" s="173" t="s">
        <v>55</v>
      </c>
      <c r="C7" s="173" t="s">
        <v>104</v>
      </c>
    </row>
    <row r="8" spans="1:3" ht="66" customHeight="1">
      <c r="A8" s="235">
        <v>1</v>
      </c>
      <c r="B8" s="284" t="s">
        <v>361</v>
      </c>
      <c r="C8" s="234">
        <f>'16(R M)'!C28</f>
        <v>30</v>
      </c>
    </row>
    <row r="9" spans="1:3" ht="42" customHeight="1">
      <c r="A9" s="235">
        <v>2</v>
      </c>
      <c r="B9" s="285" t="s">
        <v>362</v>
      </c>
      <c r="C9" s="234">
        <f>'16(R M)'!D28</f>
        <v>1</v>
      </c>
    </row>
    <row r="10" spans="1:3" ht="90.75" customHeight="1">
      <c r="A10" s="235"/>
      <c r="B10" s="286" t="s">
        <v>363</v>
      </c>
      <c r="C10" s="236">
        <f>'16(R M)'!E28</f>
        <v>2</v>
      </c>
    </row>
    <row r="11" spans="1:3" ht="205.5" customHeight="1">
      <c r="A11" s="237"/>
      <c r="B11" s="285" t="s">
        <v>364</v>
      </c>
      <c r="C11" s="236">
        <f>'16(R M)'!F28</f>
        <v>150</v>
      </c>
    </row>
    <row r="12" spans="1:3">
      <c r="A12" s="482" t="s">
        <v>46</v>
      </c>
      <c r="B12" s="482"/>
      <c r="C12" s="174">
        <f>SUM(C8:C11)</f>
        <v>183</v>
      </c>
    </row>
  </sheetData>
  <mergeCells count="5">
    <mergeCell ref="A1:C1"/>
    <mergeCell ref="A4:C4"/>
    <mergeCell ref="A12:B12"/>
    <mergeCell ref="A3:C3"/>
    <mergeCell ref="A5:C5"/>
  </mergeCells>
  <printOptions horizontalCentered="1"/>
  <pageMargins left="1.45" right="0.45" top="0.5" bottom="0.5" header="0.3" footer="0.3"/>
  <pageSetup scale="90" orientation="landscape" horizontalDpi="300" verticalDpi="300" r:id="rId1"/>
  <headerFooter>
    <oddFooter>&amp;C23</oddFooter>
  </headerFooter>
</worksheet>
</file>

<file path=xl/worksheets/sheet25.xml><?xml version="1.0" encoding="utf-8"?>
<worksheet xmlns="http://schemas.openxmlformats.org/spreadsheetml/2006/main" xmlns:r="http://schemas.openxmlformats.org/officeDocument/2006/relationships">
  <dimension ref="A1:C14"/>
  <sheetViews>
    <sheetView workbookViewId="0">
      <selection sqref="A1:C14"/>
    </sheetView>
  </sheetViews>
  <sheetFormatPr defaultRowHeight="15"/>
  <cols>
    <col min="2" max="2" width="79.42578125" customWidth="1"/>
    <col min="3" max="3" width="23.28515625" customWidth="1"/>
  </cols>
  <sheetData>
    <row r="1" spans="1:3" ht="18.75" customHeight="1">
      <c r="A1" s="420" t="s">
        <v>22</v>
      </c>
      <c r="B1" s="420"/>
      <c r="C1" s="420"/>
    </row>
    <row r="2" spans="1:3" ht="18">
      <c r="A2" s="191"/>
      <c r="B2" s="191"/>
      <c r="C2" s="191"/>
    </row>
    <row r="3" spans="1:3" ht="18">
      <c r="A3" s="191"/>
      <c r="B3" s="191"/>
      <c r="C3" s="191"/>
    </row>
    <row r="4" spans="1:3" ht="18">
      <c r="A4" s="455" t="s">
        <v>125</v>
      </c>
      <c r="B4" s="455"/>
      <c r="C4" s="455"/>
    </row>
    <row r="5" spans="1:3" ht="18">
      <c r="A5" s="43"/>
      <c r="B5" s="43"/>
      <c r="C5" s="43"/>
    </row>
    <row r="6" spans="1:3" ht="18">
      <c r="A6" s="421" t="s">
        <v>124</v>
      </c>
      <c r="B6" s="421"/>
      <c r="C6" s="421"/>
    </row>
    <row r="7" spans="1:3" ht="18">
      <c r="A7" s="43"/>
      <c r="B7" s="43"/>
      <c r="C7" s="43"/>
    </row>
    <row r="8" spans="1:3" ht="15.75">
      <c r="A8" s="456" t="s">
        <v>326</v>
      </c>
      <c r="B8" s="456"/>
      <c r="C8" s="456"/>
    </row>
    <row r="9" spans="1:3">
      <c r="A9" s="44"/>
      <c r="B9" s="44"/>
      <c r="C9" s="44"/>
    </row>
    <row r="10" spans="1:3" ht="15.75">
      <c r="A10" s="40"/>
      <c r="B10" s="40"/>
      <c r="C10" s="192" t="s">
        <v>114</v>
      </c>
    </row>
    <row r="11" spans="1:3" ht="15.75">
      <c r="A11" s="128" t="s">
        <v>40</v>
      </c>
      <c r="B11" s="128" t="s">
        <v>103</v>
      </c>
      <c r="C11" s="128" t="s">
        <v>104</v>
      </c>
    </row>
    <row r="12" spans="1:3" ht="114.75" customHeight="1">
      <c r="A12" s="305" t="s">
        <v>105</v>
      </c>
      <c r="B12" s="329" t="s">
        <v>407</v>
      </c>
      <c r="C12" s="306">
        <f>RM!C29</f>
        <v>1.89</v>
      </c>
    </row>
    <row r="13" spans="1:3" ht="25.5">
      <c r="A13" s="154">
        <v>2</v>
      </c>
      <c r="B13" s="303" t="s">
        <v>396</v>
      </c>
      <c r="C13" s="155">
        <f>RM!F29</f>
        <v>1.08</v>
      </c>
    </row>
    <row r="14" spans="1:3">
      <c r="A14" s="484" t="s">
        <v>112</v>
      </c>
      <c r="B14" s="484"/>
      <c r="C14" s="156">
        <f>SUM(C12:C13)</f>
        <v>2.9699999999999998</v>
      </c>
    </row>
  </sheetData>
  <mergeCells count="5">
    <mergeCell ref="A4:C4"/>
    <mergeCell ref="A6:C6"/>
    <mergeCell ref="A8:C8"/>
    <mergeCell ref="A1:C1"/>
    <mergeCell ref="A14:B14"/>
  </mergeCells>
  <printOptions horizontalCentered="1"/>
  <pageMargins left="1.2" right="0.7" top="0.75" bottom="0.75" header="0.3" footer="0.3"/>
  <pageSetup orientation="landscape" horizontalDpi="300" verticalDpi="300" r:id="rId1"/>
  <headerFooter>
    <oddFooter>&amp;C24</oddFooter>
  </headerFooter>
</worksheet>
</file>

<file path=xl/worksheets/sheet26.xml><?xml version="1.0" encoding="utf-8"?>
<worksheet xmlns="http://schemas.openxmlformats.org/spreadsheetml/2006/main" xmlns:r="http://schemas.openxmlformats.org/officeDocument/2006/relationships">
  <dimension ref="A1:C21"/>
  <sheetViews>
    <sheetView workbookViewId="0">
      <selection sqref="A1:C21"/>
    </sheetView>
  </sheetViews>
  <sheetFormatPr defaultRowHeight="15"/>
  <cols>
    <col min="2" max="2" width="84.85546875" customWidth="1"/>
    <col min="3" max="3" width="24.28515625" customWidth="1"/>
  </cols>
  <sheetData>
    <row r="1" spans="1:3" ht="18.75" customHeight="1">
      <c r="A1" s="420" t="s">
        <v>22</v>
      </c>
      <c r="B1" s="420"/>
      <c r="C1" s="420"/>
    </row>
    <row r="2" spans="1:3" ht="18">
      <c r="A2" s="191"/>
      <c r="B2" s="191"/>
      <c r="C2" s="191"/>
    </row>
    <row r="3" spans="1:3" ht="18">
      <c r="A3" s="191"/>
      <c r="B3" s="191"/>
      <c r="C3" s="191"/>
    </row>
    <row r="4" spans="1:3" ht="18">
      <c r="A4" s="455" t="s">
        <v>127</v>
      </c>
      <c r="B4" s="455"/>
      <c r="C4" s="455"/>
    </row>
    <row r="5" spans="1:3" ht="18">
      <c r="A5" s="43"/>
      <c r="B5" s="43"/>
      <c r="C5" s="43"/>
    </row>
    <row r="6" spans="1:3" ht="18">
      <c r="A6" s="421" t="s">
        <v>126</v>
      </c>
      <c r="B6" s="421"/>
      <c r="C6" s="421"/>
    </row>
    <row r="7" spans="1:3" ht="18">
      <c r="A7" s="43"/>
      <c r="B7" s="43"/>
      <c r="C7" s="43"/>
    </row>
    <row r="8" spans="1:3" ht="15.75">
      <c r="A8" s="456" t="s">
        <v>326</v>
      </c>
      <c r="B8" s="456"/>
      <c r="C8" s="456"/>
    </row>
    <row r="9" spans="1:3">
      <c r="A9" s="44"/>
      <c r="B9" s="44"/>
      <c r="C9" s="44"/>
    </row>
    <row r="10" spans="1:3" ht="15.75">
      <c r="A10" s="40"/>
      <c r="B10" s="40"/>
      <c r="C10" s="192" t="s">
        <v>114</v>
      </c>
    </row>
    <row r="11" spans="1:3" ht="15.75">
      <c r="A11" s="128" t="s">
        <v>40</v>
      </c>
      <c r="B11" s="128" t="s">
        <v>103</v>
      </c>
      <c r="C11" s="128" t="s">
        <v>104</v>
      </c>
    </row>
    <row r="12" spans="1:3" ht="31.5" customHeight="1">
      <c r="A12" s="302" t="s">
        <v>105</v>
      </c>
      <c r="B12" s="303" t="s">
        <v>392</v>
      </c>
      <c r="C12" s="306">
        <f>RM!C30</f>
        <v>0.27</v>
      </c>
    </row>
    <row r="13" spans="1:3" ht="15" customHeight="1">
      <c r="A13" s="467" t="s">
        <v>106</v>
      </c>
      <c r="B13" s="469" t="s">
        <v>393</v>
      </c>
      <c r="C13" s="475">
        <f>RM!D30</f>
        <v>0.27</v>
      </c>
    </row>
    <row r="14" spans="1:3">
      <c r="A14" s="485"/>
      <c r="B14" s="479"/>
      <c r="C14" s="475"/>
    </row>
    <row r="15" spans="1:3" ht="15" customHeight="1">
      <c r="A15" s="467">
        <v>3</v>
      </c>
      <c r="B15" s="469" t="s">
        <v>394</v>
      </c>
      <c r="C15" s="475">
        <f>RM!E30</f>
        <v>0.54</v>
      </c>
    </row>
    <row r="16" spans="1:3">
      <c r="A16" s="467"/>
      <c r="B16" s="479"/>
      <c r="C16" s="485"/>
    </row>
    <row r="17" spans="1:3" ht="26.25" customHeight="1">
      <c r="A17" s="467"/>
      <c r="B17" s="479"/>
      <c r="C17" s="485"/>
    </row>
    <row r="18" spans="1:3" ht="15" customHeight="1">
      <c r="A18" s="467">
        <v>4</v>
      </c>
      <c r="B18" s="469" t="s">
        <v>395</v>
      </c>
      <c r="C18" s="475">
        <f>RM!F30</f>
        <v>0.54</v>
      </c>
    </row>
    <row r="19" spans="1:3">
      <c r="A19" s="467"/>
      <c r="B19" s="479"/>
      <c r="C19" s="475"/>
    </row>
    <row r="20" spans="1:3" ht="24.75" customHeight="1">
      <c r="A20" s="467"/>
      <c r="B20" s="479"/>
      <c r="C20" s="475"/>
    </row>
    <row r="21" spans="1:3">
      <c r="A21" s="454" t="s">
        <v>112</v>
      </c>
      <c r="B21" s="454"/>
      <c r="C21" s="180">
        <f>SUM(C12:C18)</f>
        <v>1.62</v>
      </c>
    </row>
  </sheetData>
  <mergeCells count="14">
    <mergeCell ref="A21:B21"/>
    <mergeCell ref="A1:C1"/>
    <mergeCell ref="A15:A17"/>
    <mergeCell ref="B15:B17"/>
    <mergeCell ref="C15:C17"/>
    <mergeCell ref="A18:A20"/>
    <mergeCell ref="B18:B20"/>
    <mergeCell ref="C18:C20"/>
    <mergeCell ref="A4:C4"/>
    <mergeCell ref="A6:C6"/>
    <mergeCell ref="A8:C8"/>
    <mergeCell ref="A13:A14"/>
    <mergeCell ref="B13:B14"/>
    <mergeCell ref="C13:C14"/>
  </mergeCells>
  <printOptions horizontalCentered="1"/>
  <pageMargins left="1.2" right="0.7" top="0.75" bottom="0.75" header="0.3" footer="0.3"/>
  <pageSetup orientation="landscape" horizontalDpi="300" verticalDpi="300" r:id="rId1"/>
  <headerFooter>
    <oddFooter>&amp;C25</oddFooter>
  </headerFooter>
</worksheet>
</file>

<file path=xl/worksheets/sheet27.xml><?xml version="1.0" encoding="utf-8"?>
<worksheet xmlns="http://schemas.openxmlformats.org/spreadsheetml/2006/main" xmlns:r="http://schemas.openxmlformats.org/officeDocument/2006/relationships">
  <dimension ref="A1:C14"/>
  <sheetViews>
    <sheetView topLeftCell="A5" workbookViewId="0">
      <selection sqref="A1:C14"/>
    </sheetView>
  </sheetViews>
  <sheetFormatPr defaultRowHeight="15"/>
  <cols>
    <col min="2" max="2" width="81.140625" customWidth="1"/>
    <col min="3" max="3" width="24.5703125" customWidth="1"/>
  </cols>
  <sheetData>
    <row r="1" spans="1:3" ht="18.75" customHeight="1">
      <c r="A1" s="420" t="s">
        <v>22</v>
      </c>
      <c r="B1" s="420"/>
      <c r="C1" s="420"/>
    </row>
    <row r="2" spans="1:3" ht="18">
      <c r="A2" s="191"/>
      <c r="B2" s="191"/>
      <c r="C2" s="191"/>
    </row>
    <row r="3" spans="1:3" ht="18">
      <c r="A3" s="191"/>
      <c r="B3" s="191"/>
      <c r="C3" s="191"/>
    </row>
    <row r="4" spans="1:3" ht="18">
      <c r="A4" s="455" t="s">
        <v>128</v>
      </c>
      <c r="B4" s="455"/>
      <c r="C4" s="455"/>
    </row>
    <row r="5" spans="1:3" ht="18">
      <c r="A5" s="43"/>
      <c r="B5" s="43"/>
      <c r="C5" s="43"/>
    </row>
    <row r="6" spans="1:3" ht="18">
      <c r="A6" s="421" t="s">
        <v>187</v>
      </c>
      <c r="B6" s="421"/>
      <c r="C6" s="421"/>
    </row>
    <row r="7" spans="1:3" ht="18">
      <c r="A7" s="43"/>
      <c r="B7" s="43"/>
      <c r="C7" s="43"/>
    </row>
    <row r="8" spans="1:3" ht="15.75">
      <c r="A8" s="456" t="s">
        <v>326</v>
      </c>
      <c r="B8" s="456"/>
      <c r="C8" s="456"/>
    </row>
    <row r="9" spans="1:3">
      <c r="A9" s="44"/>
      <c r="B9" s="44"/>
      <c r="C9" s="44"/>
    </row>
    <row r="10" spans="1:3" ht="15.75">
      <c r="A10" s="40"/>
      <c r="B10" s="40"/>
      <c r="C10" s="192" t="s">
        <v>114</v>
      </c>
    </row>
    <row r="11" spans="1:3" ht="15.75">
      <c r="A11" s="128" t="s">
        <v>40</v>
      </c>
      <c r="B11" s="128" t="s">
        <v>103</v>
      </c>
      <c r="C11" s="128" t="s">
        <v>104</v>
      </c>
    </row>
    <row r="12" spans="1:3" ht="121.5" customHeight="1">
      <c r="A12" s="182" t="s">
        <v>105</v>
      </c>
      <c r="B12" s="329" t="s">
        <v>408</v>
      </c>
      <c r="C12" s="183">
        <f>RM!C31</f>
        <v>1.08</v>
      </c>
    </row>
    <row r="13" spans="1:3" ht="65.25" customHeight="1">
      <c r="A13" s="182">
        <v>2</v>
      </c>
      <c r="B13" s="329" t="s">
        <v>409</v>
      </c>
      <c r="C13" s="183">
        <f>RM!F31</f>
        <v>0.67500000000000004</v>
      </c>
    </row>
    <row r="14" spans="1:3">
      <c r="A14" s="484" t="s">
        <v>112</v>
      </c>
      <c r="B14" s="484"/>
      <c r="C14" s="112">
        <f>SUM(C12:C13)</f>
        <v>1.7550000000000001</v>
      </c>
    </row>
  </sheetData>
  <mergeCells count="5">
    <mergeCell ref="A1:C1"/>
    <mergeCell ref="A4:C4"/>
    <mergeCell ref="A6:C6"/>
    <mergeCell ref="A8:C8"/>
    <mergeCell ref="A14:B14"/>
  </mergeCells>
  <printOptions horizontalCentered="1"/>
  <pageMargins left="1.2" right="0.7" top="0.75" bottom="0.75" header="0.3" footer="0.3"/>
  <pageSetup orientation="landscape" horizontalDpi="300" verticalDpi="300" r:id="rId1"/>
  <headerFooter>
    <oddFooter>&amp;C26</oddFooter>
  </headerFooter>
</worksheet>
</file>

<file path=xl/worksheets/sheet28.xml><?xml version="1.0" encoding="utf-8"?>
<worksheet xmlns="http://schemas.openxmlformats.org/spreadsheetml/2006/main" xmlns:r="http://schemas.openxmlformats.org/officeDocument/2006/relationships">
  <dimension ref="A1:C16"/>
  <sheetViews>
    <sheetView topLeftCell="A7" workbookViewId="0">
      <selection activeCell="B19" sqref="B19"/>
    </sheetView>
  </sheetViews>
  <sheetFormatPr defaultRowHeight="15"/>
  <cols>
    <col min="2" max="2" width="81.7109375" customWidth="1"/>
    <col min="3" max="3" width="23.5703125" customWidth="1"/>
  </cols>
  <sheetData>
    <row r="1" spans="1:3" ht="18.75" customHeight="1">
      <c r="A1" s="420" t="s">
        <v>22</v>
      </c>
      <c r="B1" s="420"/>
      <c r="C1" s="420"/>
    </row>
    <row r="2" spans="1:3" ht="18">
      <c r="A2" s="191"/>
      <c r="B2" s="191"/>
      <c r="C2" s="191"/>
    </row>
    <row r="3" spans="1:3" ht="18">
      <c r="A3" s="191"/>
      <c r="B3" s="191"/>
      <c r="C3" s="191"/>
    </row>
    <row r="4" spans="1:3" ht="18">
      <c r="A4" s="455" t="s">
        <v>129</v>
      </c>
      <c r="B4" s="455"/>
      <c r="C4" s="455"/>
    </row>
    <row r="6" spans="1:3" ht="18">
      <c r="A6" s="421" t="s">
        <v>244</v>
      </c>
      <c r="B6" s="421"/>
      <c r="C6" s="421"/>
    </row>
    <row r="8" spans="1:3" ht="15.75">
      <c r="A8" s="456" t="s">
        <v>326</v>
      </c>
      <c r="B8" s="456"/>
      <c r="C8" s="456"/>
    </row>
    <row r="10" spans="1:3" ht="15.75">
      <c r="C10" s="282" t="s">
        <v>350</v>
      </c>
    </row>
    <row r="11" spans="1:3" ht="15.75">
      <c r="A11" s="128" t="s">
        <v>40</v>
      </c>
      <c r="B11" s="128" t="s">
        <v>103</v>
      </c>
      <c r="C11" s="128" t="s">
        <v>104</v>
      </c>
    </row>
    <row r="12" spans="1:3" ht="69.75" customHeight="1">
      <c r="A12" s="232" t="s">
        <v>105</v>
      </c>
      <c r="B12" s="283" t="s">
        <v>357</v>
      </c>
      <c r="C12" s="155">
        <f>'16(R M)'!C32</f>
        <v>30</v>
      </c>
    </row>
    <row r="13" spans="1:3" ht="42" customHeight="1">
      <c r="A13" s="154" t="s">
        <v>106</v>
      </c>
      <c r="B13" s="283" t="s">
        <v>358</v>
      </c>
      <c r="C13" s="155">
        <f>'16(R M)'!D32</f>
        <v>1.5</v>
      </c>
    </row>
    <row r="14" spans="1:3" ht="35.25" customHeight="1">
      <c r="A14" s="154">
        <v>3</v>
      </c>
      <c r="B14" s="283" t="s">
        <v>359</v>
      </c>
      <c r="C14" s="155">
        <f>'16(R M)'!E32</f>
        <v>1</v>
      </c>
    </row>
    <row r="15" spans="1:3" ht="28.5" customHeight="1">
      <c r="A15" s="154">
        <v>4</v>
      </c>
      <c r="B15" s="283" t="s">
        <v>360</v>
      </c>
      <c r="C15" s="155">
        <f>'16(R M)'!F32</f>
        <v>1.5</v>
      </c>
    </row>
    <row r="16" spans="1:3" ht="15" customHeight="1">
      <c r="A16" s="486" t="s">
        <v>112</v>
      </c>
      <c r="B16" s="487"/>
      <c r="C16" s="156">
        <f>SUM(C12:C15)</f>
        <v>34</v>
      </c>
    </row>
  </sheetData>
  <mergeCells count="5">
    <mergeCell ref="A16:B16"/>
    <mergeCell ref="A4:C4"/>
    <mergeCell ref="A6:C6"/>
    <mergeCell ref="A8:C8"/>
    <mergeCell ref="A1:C1"/>
  </mergeCells>
  <printOptions horizontalCentered="1"/>
  <pageMargins left="1.2" right="0.7" top="0.75" bottom="0.75" header="0.3" footer="0.3"/>
  <pageSetup orientation="landscape" horizontalDpi="300" verticalDpi="300" r:id="rId1"/>
  <headerFooter>
    <oddFooter>&amp;C27</oddFooter>
  </headerFooter>
</worksheet>
</file>

<file path=xl/worksheets/sheet29.xml><?xml version="1.0" encoding="utf-8"?>
<worksheet xmlns="http://schemas.openxmlformats.org/spreadsheetml/2006/main" xmlns:r="http://schemas.openxmlformats.org/officeDocument/2006/relationships">
  <dimension ref="A1:M19"/>
  <sheetViews>
    <sheetView topLeftCell="D6" workbookViewId="0">
      <selection sqref="A1:M16"/>
    </sheetView>
  </sheetViews>
  <sheetFormatPr defaultRowHeight="15"/>
  <cols>
    <col min="1" max="1" width="5" customWidth="1"/>
    <col min="2" max="2" width="34.85546875" customWidth="1"/>
    <col min="3" max="3" width="8.7109375" customWidth="1"/>
    <col min="4" max="4" width="7" customWidth="1"/>
    <col min="5" max="5" width="7.85546875" customWidth="1"/>
    <col min="6" max="6" width="8.140625" customWidth="1"/>
    <col min="7" max="7" width="10.28515625" customWidth="1"/>
    <col min="8" max="8" width="11.7109375" customWidth="1"/>
    <col min="9" max="9" width="10" customWidth="1"/>
    <col min="10" max="10" width="10.140625" customWidth="1"/>
    <col min="12" max="12" width="8" customWidth="1"/>
    <col min="13" max="13" width="9.5703125" customWidth="1"/>
  </cols>
  <sheetData>
    <row r="1" spans="1:13" ht="18.75">
      <c r="A1" s="420" t="s">
        <v>22</v>
      </c>
      <c r="B1" s="420"/>
      <c r="C1" s="420"/>
      <c r="D1" s="420"/>
      <c r="E1" s="420"/>
      <c r="F1" s="420"/>
      <c r="G1" s="420"/>
      <c r="H1" s="388"/>
      <c r="I1" s="388"/>
      <c r="J1" s="388"/>
      <c r="K1" s="388"/>
      <c r="L1" s="388"/>
      <c r="M1" s="388"/>
    </row>
    <row r="2" spans="1:13" ht="21">
      <c r="A2" s="118"/>
      <c r="B2" s="118"/>
      <c r="C2" s="120"/>
      <c r="D2" s="120"/>
      <c r="E2" s="118"/>
      <c r="F2" s="120"/>
      <c r="G2" s="118"/>
      <c r="H2" s="118"/>
      <c r="I2" s="118"/>
    </row>
    <row r="4" spans="1:13" ht="18">
      <c r="A4" s="488" t="s">
        <v>214</v>
      </c>
      <c r="B4" s="488"/>
      <c r="C4" s="488"/>
      <c r="D4" s="488"/>
      <c r="E4" s="488"/>
      <c r="F4" s="488"/>
      <c r="G4" s="488"/>
      <c r="H4" s="383"/>
      <c r="I4" s="383"/>
      <c r="J4" s="388"/>
      <c r="K4" s="388"/>
      <c r="L4" s="388"/>
      <c r="M4" s="388"/>
    </row>
    <row r="5" spans="1:13" ht="18">
      <c r="A5" s="210"/>
      <c r="B5" s="210"/>
      <c r="C5" s="210"/>
      <c r="D5" s="296"/>
      <c r="E5" s="210"/>
      <c r="F5" s="210"/>
      <c r="G5" s="210"/>
      <c r="H5" s="210"/>
      <c r="I5" s="210"/>
    </row>
    <row r="6" spans="1:13" ht="18">
      <c r="A6" s="489" t="s">
        <v>328</v>
      </c>
      <c r="B6" s="489"/>
      <c r="C6" s="489"/>
      <c r="D6" s="489"/>
      <c r="E6" s="489"/>
      <c r="F6" s="489"/>
      <c r="G6" s="489"/>
      <c r="H6" s="407"/>
      <c r="I6" s="407"/>
      <c r="J6" s="388"/>
      <c r="K6" s="388"/>
      <c r="L6" s="388"/>
      <c r="M6" s="388"/>
    </row>
    <row r="7" spans="1:13" ht="18">
      <c r="A7" s="119"/>
      <c r="B7" s="119"/>
      <c r="C7" s="160"/>
      <c r="D7" s="295"/>
      <c r="E7" s="119"/>
      <c r="F7" s="186"/>
      <c r="G7" s="119"/>
      <c r="H7" s="119"/>
      <c r="I7" s="119"/>
    </row>
    <row r="8" spans="1:13" ht="18">
      <c r="A8" s="489" t="s">
        <v>215</v>
      </c>
      <c r="B8" s="489"/>
      <c r="C8" s="489"/>
      <c r="D8" s="489"/>
      <c r="E8" s="489"/>
      <c r="F8" s="489"/>
      <c r="G8" s="489"/>
      <c r="H8" s="407"/>
      <c r="I8" s="407"/>
      <c r="J8" s="388"/>
      <c r="K8" s="388"/>
      <c r="L8" s="388"/>
      <c r="M8" s="388"/>
    </row>
    <row r="9" spans="1:13" ht="15.75">
      <c r="H9" s="214"/>
      <c r="M9" s="46" t="s">
        <v>279</v>
      </c>
    </row>
    <row r="10" spans="1:13" ht="90">
      <c r="A10" s="330" t="s">
        <v>216</v>
      </c>
      <c r="B10" s="68" t="s">
        <v>217</v>
      </c>
      <c r="C10" s="338" t="s">
        <v>275</v>
      </c>
      <c r="D10" s="338" t="s">
        <v>416</v>
      </c>
      <c r="E10" s="330" t="s">
        <v>417</v>
      </c>
      <c r="F10" s="68" t="s">
        <v>121</v>
      </c>
      <c r="G10" s="17" t="s">
        <v>51</v>
      </c>
      <c r="H10" s="337" t="s">
        <v>412</v>
      </c>
      <c r="I10" s="337" t="s">
        <v>411</v>
      </c>
      <c r="J10" s="334" t="s">
        <v>444</v>
      </c>
      <c r="K10" s="334" t="s">
        <v>445</v>
      </c>
      <c r="L10" s="187" t="s">
        <v>434</v>
      </c>
      <c r="M10" s="374" t="s">
        <v>435</v>
      </c>
    </row>
    <row r="11" spans="1:13" ht="21.75" customHeight="1">
      <c r="A11" s="339">
        <v>1</v>
      </c>
      <c r="B11" s="340" t="s">
        <v>220</v>
      </c>
      <c r="C11" s="341">
        <v>554.65</v>
      </c>
      <c r="D11" s="341"/>
      <c r="E11" s="341"/>
      <c r="F11" s="341"/>
      <c r="G11" s="342">
        <f>SUM(C11:F11)</f>
        <v>554.65</v>
      </c>
      <c r="H11" s="343">
        <v>1351.7</v>
      </c>
      <c r="I11" s="344">
        <v>3015.75</v>
      </c>
      <c r="J11" s="344"/>
      <c r="K11" s="34"/>
      <c r="L11" s="34"/>
      <c r="M11" s="34"/>
    </row>
    <row r="12" spans="1:13" ht="21.75" customHeight="1">
      <c r="A12" s="345">
        <v>2</v>
      </c>
      <c r="B12" s="340" t="s">
        <v>221</v>
      </c>
      <c r="C12" s="341"/>
      <c r="D12" s="341"/>
      <c r="E12" s="341">
        <v>169.3</v>
      </c>
      <c r="F12" s="341">
        <v>10</v>
      </c>
      <c r="G12" s="342">
        <f t="shared" ref="G12:G15" si="0">SUM(C12:F12)</f>
        <v>179.3</v>
      </c>
      <c r="H12" s="344">
        <v>3737.28</v>
      </c>
      <c r="I12" s="344"/>
      <c r="J12" s="343">
        <v>641.16</v>
      </c>
      <c r="K12" s="34">
        <v>409.03</v>
      </c>
      <c r="L12" s="34"/>
      <c r="M12" s="34"/>
    </row>
    <row r="13" spans="1:13" ht="21" customHeight="1">
      <c r="A13" s="339">
        <v>3</v>
      </c>
      <c r="B13" s="340" t="s">
        <v>222</v>
      </c>
      <c r="C13" s="341"/>
      <c r="D13" s="341">
        <v>166.6</v>
      </c>
      <c r="E13" s="341">
        <v>108.7</v>
      </c>
      <c r="F13" s="341"/>
      <c r="G13" s="342">
        <f t="shared" si="0"/>
        <v>275.3</v>
      </c>
      <c r="H13" s="344">
        <v>551.66999999999996</v>
      </c>
      <c r="I13" s="344"/>
      <c r="J13" s="344"/>
      <c r="K13" s="74">
        <v>634</v>
      </c>
      <c r="L13" s="34"/>
      <c r="M13" s="34"/>
    </row>
    <row r="14" spans="1:13" ht="21" customHeight="1">
      <c r="A14" s="339">
        <v>4</v>
      </c>
      <c r="B14" s="340" t="s">
        <v>420</v>
      </c>
      <c r="C14" s="341"/>
      <c r="D14" s="341"/>
      <c r="E14" s="341"/>
      <c r="F14" s="341"/>
      <c r="G14" s="342">
        <f t="shared" si="0"/>
        <v>0</v>
      </c>
      <c r="H14" s="344">
        <v>91.22</v>
      </c>
      <c r="I14" s="343">
        <v>2010.5</v>
      </c>
      <c r="J14" s="344">
        <v>100.77</v>
      </c>
      <c r="K14" s="34"/>
      <c r="L14" s="34"/>
      <c r="M14" s="34"/>
    </row>
    <row r="15" spans="1:13" ht="21" customHeight="1">
      <c r="A15" s="339">
        <v>5</v>
      </c>
      <c r="B15" s="340" t="s">
        <v>433</v>
      </c>
      <c r="C15" s="341"/>
      <c r="D15" s="341"/>
      <c r="E15" s="341"/>
      <c r="F15" s="341"/>
      <c r="G15" s="342">
        <f t="shared" si="0"/>
        <v>0</v>
      </c>
      <c r="H15" s="344"/>
      <c r="I15" s="344"/>
      <c r="J15" s="344"/>
      <c r="K15" s="34"/>
      <c r="L15" s="34">
        <v>6124.74</v>
      </c>
      <c r="M15" s="34">
        <v>98.24</v>
      </c>
    </row>
    <row r="16" spans="1:13" ht="21.75" customHeight="1">
      <c r="A16" s="345"/>
      <c r="B16" s="346" t="s">
        <v>112</v>
      </c>
      <c r="C16" s="342">
        <f>SUM(C11:C13)</f>
        <v>554.65</v>
      </c>
      <c r="D16" s="342">
        <f>SUM(D11:D13)</f>
        <v>166.6</v>
      </c>
      <c r="E16" s="342">
        <f>SUM(E11:E13)</f>
        <v>278</v>
      </c>
      <c r="F16" s="342">
        <f>SUM(F11:F13)</f>
        <v>10</v>
      </c>
      <c r="G16" s="342">
        <f>SUM(G11:G13)</f>
        <v>1009.25</v>
      </c>
      <c r="H16" s="92">
        <f t="shared" ref="H16:M16" si="1">SUM(H11:H15)</f>
        <v>5731.8700000000008</v>
      </c>
      <c r="I16" s="36">
        <f t="shared" si="1"/>
        <v>5026.25</v>
      </c>
      <c r="J16" s="36">
        <f t="shared" si="1"/>
        <v>741.93</v>
      </c>
      <c r="K16" s="92">
        <f t="shared" si="1"/>
        <v>1043.03</v>
      </c>
      <c r="L16" s="36">
        <f t="shared" si="1"/>
        <v>6124.74</v>
      </c>
      <c r="M16" s="36">
        <f t="shared" si="1"/>
        <v>98.24</v>
      </c>
    </row>
    <row r="19" spans="5:5">
      <c r="E19" s="31"/>
    </row>
  </sheetData>
  <mergeCells count="4">
    <mergeCell ref="A1:M1"/>
    <mergeCell ref="A4:M4"/>
    <mergeCell ref="A6:M6"/>
    <mergeCell ref="A8:M8"/>
  </mergeCells>
  <printOptions horizontalCentered="1"/>
  <pageMargins left="1.2" right="0.95" top="1.25" bottom="1" header="0.3" footer="0.3"/>
  <pageSetup scale="80" orientation="landscape" horizontalDpi="300" verticalDpi="300" r:id="rId1"/>
  <headerFooter>
    <oddFooter>&amp;C28</oddFooter>
  </headerFooter>
</worksheet>
</file>

<file path=xl/worksheets/sheet3.xml><?xml version="1.0" encoding="utf-8"?>
<worksheet xmlns="http://schemas.openxmlformats.org/spreadsheetml/2006/main" xmlns:r="http://schemas.openxmlformats.org/officeDocument/2006/relationships">
  <dimension ref="A1:C21"/>
  <sheetViews>
    <sheetView workbookViewId="0">
      <selection activeCell="B19" sqref="B19:B20"/>
    </sheetView>
  </sheetViews>
  <sheetFormatPr defaultRowHeight="15"/>
  <cols>
    <col min="1" max="1" width="6.140625" customWidth="1"/>
    <col min="2" max="2" width="87.85546875" customWidth="1"/>
    <col min="3" max="3" width="18.7109375" customWidth="1"/>
  </cols>
  <sheetData>
    <row r="1" spans="1:3" ht="15.75">
      <c r="A1" s="392" t="s">
        <v>22</v>
      </c>
      <c r="B1" s="392"/>
      <c r="C1" s="392"/>
    </row>
    <row r="2" spans="1:3" ht="15.75">
      <c r="A2" s="239"/>
      <c r="B2" s="239"/>
      <c r="C2" s="239"/>
    </row>
    <row r="3" spans="1:3" ht="15.75">
      <c r="A3" s="142"/>
      <c r="B3" s="142"/>
      <c r="C3" s="142"/>
    </row>
    <row r="4" spans="1:3" ht="21" customHeight="1">
      <c r="A4" s="392" t="s">
        <v>292</v>
      </c>
      <c r="B4" s="392"/>
      <c r="C4" s="392"/>
    </row>
    <row r="5" spans="1:3" ht="15.75">
      <c r="A5" s="398" t="s">
        <v>274</v>
      </c>
      <c r="B5" s="399"/>
      <c r="C5" s="399"/>
    </row>
    <row r="6" spans="1:3">
      <c r="A6" s="396" t="s">
        <v>40</v>
      </c>
      <c r="B6" s="396" t="s">
        <v>197</v>
      </c>
      <c r="C6" s="396" t="s">
        <v>294</v>
      </c>
    </row>
    <row r="7" spans="1:3" ht="23.25" customHeight="1">
      <c r="A7" s="397"/>
      <c r="B7" s="397"/>
      <c r="C7" s="397"/>
    </row>
    <row r="8" spans="1:3" ht="33" customHeight="1">
      <c r="A8" s="244">
        <v>1</v>
      </c>
      <c r="B8" s="245" t="s">
        <v>273</v>
      </c>
      <c r="C8" s="246">
        <v>10</v>
      </c>
    </row>
    <row r="9" spans="1:3" ht="15.75">
      <c r="A9" s="247"/>
      <c r="B9" s="248" t="s">
        <v>100</v>
      </c>
      <c r="C9" s="249">
        <f>SUM(C8:C8)</f>
        <v>10</v>
      </c>
    </row>
    <row r="10" spans="1:3" ht="15.75">
      <c r="A10" s="250"/>
      <c r="B10" s="251"/>
      <c r="C10" s="252"/>
    </row>
    <row r="11" spans="1:3" ht="15.75">
      <c r="A11" s="250"/>
      <c r="B11" s="251"/>
      <c r="C11" s="252"/>
    </row>
    <row r="12" spans="1:3" ht="15.75">
      <c r="A12" s="250"/>
      <c r="B12" s="251"/>
      <c r="C12" s="252"/>
    </row>
    <row r="13" spans="1:3" ht="15.75">
      <c r="A13" s="142"/>
      <c r="B13" s="142"/>
      <c r="C13" s="142"/>
    </row>
    <row r="14" spans="1:3" ht="15.75">
      <c r="A14" s="142"/>
      <c r="B14" s="261" t="s">
        <v>293</v>
      </c>
      <c r="C14" s="240"/>
    </row>
    <row r="15" spans="1:3" ht="15.75">
      <c r="A15" s="142"/>
      <c r="B15" s="239"/>
      <c r="C15" s="240"/>
    </row>
    <row r="16" spans="1:3" ht="15" customHeight="1">
      <c r="A16" s="393" t="s">
        <v>199</v>
      </c>
      <c r="B16" s="395" t="s">
        <v>198</v>
      </c>
      <c r="C16" s="396" t="s">
        <v>294</v>
      </c>
    </row>
    <row r="17" spans="1:3" ht="31.5" customHeight="1">
      <c r="A17" s="394"/>
      <c r="B17" s="392"/>
      <c r="C17" s="397"/>
    </row>
    <row r="18" spans="1:3" ht="21" customHeight="1">
      <c r="A18" s="254">
        <v>1</v>
      </c>
      <c r="B18" s="245" t="s">
        <v>200</v>
      </c>
      <c r="C18" s="258">
        <v>76.8</v>
      </c>
    </row>
    <row r="19" spans="1:3" ht="18" customHeight="1">
      <c r="A19" s="255">
        <v>2</v>
      </c>
      <c r="B19" s="256" t="s">
        <v>201</v>
      </c>
      <c r="C19" s="258">
        <v>92.5</v>
      </c>
    </row>
    <row r="20" spans="1:3" ht="23.25" customHeight="1">
      <c r="A20" s="254">
        <v>3</v>
      </c>
      <c r="B20" s="257" t="s">
        <v>227</v>
      </c>
      <c r="C20" s="258">
        <v>108.7</v>
      </c>
    </row>
    <row r="21" spans="1:3" ht="15.75">
      <c r="A21" s="253"/>
      <c r="B21" s="248" t="s">
        <v>100</v>
      </c>
      <c r="C21" s="259">
        <f>SUM(C18:C20)</f>
        <v>278</v>
      </c>
    </row>
  </sheetData>
  <mergeCells count="9">
    <mergeCell ref="A1:C1"/>
    <mergeCell ref="A4:C4"/>
    <mergeCell ref="A16:A17"/>
    <mergeCell ref="B16:B17"/>
    <mergeCell ref="A6:A7"/>
    <mergeCell ref="B6:B7"/>
    <mergeCell ref="A5:C5"/>
    <mergeCell ref="C6:C7"/>
    <mergeCell ref="C16:C17"/>
  </mergeCells>
  <printOptions horizontalCentered="1"/>
  <pageMargins left="1.2" right="0.7" top="0.75" bottom="0.75" header="0.3" footer="0.3"/>
  <pageSetup orientation="landscape" horizontalDpi="300" verticalDpi="300" r:id="rId1"/>
  <headerFooter>
    <oddFooter>&amp;C2</oddFooter>
  </headerFooter>
</worksheet>
</file>

<file path=xl/worksheets/sheet30.xml><?xml version="1.0" encoding="utf-8"?>
<worksheet xmlns="http://schemas.openxmlformats.org/spreadsheetml/2006/main" xmlns:r="http://schemas.openxmlformats.org/officeDocument/2006/relationships">
  <dimension ref="A1:G16"/>
  <sheetViews>
    <sheetView topLeftCell="A5" workbookViewId="0">
      <selection activeCell="G16" sqref="G16"/>
    </sheetView>
  </sheetViews>
  <sheetFormatPr defaultRowHeight="15"/>
  <cols>
    <col min="1" max="1" width="5.28515625" customWidth="1"/>
    <col min="2" max="2" width="68.28515625" customWidth="1"/>
    <col min="3" max="3" width="9.140625" customWidth="1"/>
    <col min="4" max="4" width="14.5703125" customWidth="1"/>
    <col min="5" max="5" width="9.85546875" customWidth="1"/>
  </cols>
  <sheetData>
    <row r="1" spans="1:7" ht="18.75">
      <c r="A1" s="420" t="s">
        <v>22</v>
      </c>
      <c r="B1" s="420"/>
      <c r="C1" s="388"/>
      <c r="D1" s="388"/>
      <c r="E1" s="388"/>
    </row>
    <row r="4" spans="1:7" ht="18">
      <c r="A4" s="488" t="s">
        <v>223</v>
      </c>
      <c r="B4" s="488"/>
      <c r="C4" s="388"/>
      <c r="D4" s="388"/>
      <c r="E4" s="388"/>
    </row>
    <row r="7" spans="1:7" ht="15.75">
      <c r="A7" s="490" t="s">
        <v>110</v>
      </c>
      <c r="B7" s="490"/>
      <c r="C7" s="388"/>
      <c r="D7" s="388"/>
      <c r="E7" s="388"/>
    </row>
    <row r="8" spans="1:7" ht="15.75">
      <c r="A8" s="124"/>
      <c r="B8" s="124"/>
    </row>
    <row r="9" spans="1:7" ht="15.75" customHeight="1">
      <c r="A9" s="490" t="s">
        <v>329</v>
      </c>
      <c r="B9" s="490"/>
      <c r="C9" s="388"/>
      <c r="D9" s="388"/>
      <c r="E9" s="388"/>
    </row>
    <row r="10" spans="1:7">
      <c r="A10" s="44"/>
      <c r="B10" s="44"/>
    </row>
    <row r="11" spans="1:7" ht="15.75">
      <c r="A11" s="215"/>
      <c r="B11" s="263"/>
      <c r="D11" s="219"/>
      <c r="E11" s="243" t="s">
        <v>278</v>
      </c>
    </row>
    <row r="12" spans="1:7" ht="90">
      <c r="A12" s="333" t="s">
        <v>40</v>
      </c>
      <c r="B12" s="125" t="s">
        <v>103</v>
      </c>
      <c r="C12" s="238" t="s">
        <v>275</v>
      </c>
      <c r="D12" s="335" t="s">
        <v>412</v>
      </c>
      <c r="E12" s="335" t="s">
        <v>415</v>
      </c>
    </row>
    <row r="13" spans="1:7" ht="39" customHeight="1">
      <c r="A13" s="211">
        <v>1</v>
      </c>
      <c r="B13" s="127" t="s">
        <v>276</v>
      </c>
      <c r="C13" s="165">
        <f>cap!C11</f>
        <v>554.65</v>
      </c>
      <c r="D13" s="288"/>
      <c r="E13" s="35">
        <v>3015.75</v>
      </c>
    </row>
    <row r="14" spans="1:7" ht="39" customHeight="1">
      <c r="A14" s="211">
        <v>2</v>
      </c>
      <c r="B14" s="127" t="s">
        <v>413</v>
      </c>
      <c r="C14" s="165"/>
      <c r="D14" s="336">
        <v>253.44</v>
      </c>
      <c r="E14" s="35"/>
    </row>
    <row r="15" spans="1:7" ht="39" customHeight="1">
      <c r="A15" s="211">
        <v>3</v>
      </c>
      <c r="B15" s="127" t="s">
        <v>414</v>
      </c>
      <c r="C15" s="165"/>
      <c r="D15" s="336">
        <v>1098.26</v>
      </c>
      <c r="E15" s="35"/>
    </row>
    <row r="16" spans="1:7" ht="15.75">
      <c r="A16" s="168"/>
      <c r="B16" s="161" t="s">
        <v>46</v>
      </c>
      <c r="C16" s="212">
        <f>SUM(C13:C15)</f>
        <v>554.65</v>
      </c>
      <c r="D16" s="212">
        <f t="shared" ref="D16:E16" si="0">SUM(D13:D15)</f>
        <v>1351.7</v>
      </c>
      <c r="E16" s="212">
        <f t="shared" si="0"/>
        <v>3015.75</v>
      </c>
      <c r="G16" s="31"/>
    </row>
  </sheetData>
  <mergeCells count="4">
    <mergeCell ref="A1:E1"/>
    <mergeCell ref="A4:E4"/>
    <mergeCell ref="A7:E7"/>
    <mergeCell ref="A9:E9"/>
  </mergeCells>
  <printOptions horizontalCentered="1"/>
  <pageMargins left="1.7" right="0.95" top="0.75" bottom="0.75" header="0.3" footer="0.3"/>
  <pageSetup orientation="landscape" horizontalDpi="300" verticalDpi="300" r:id="rId1"/>
  <headerFooter>
    <oddFooter>&amp;C29</oddFooter>
  </headerFooter>
</worksheet>
</file>

<file path=xl/worksheets/sheet31.xml><?xml version="1.0" encoding="utf-8"?>
<worksheet xmlns="http://schemas.openxmlformats.org/spreadsheetml/2006/main" xmlns:r="http://schemas.openxmlformats.org/officeDocument/2006/relationships">
  <dimension ref="A1:I23"/>
  <sheetViews>
    <sheetView topLeftCell="B13" workbookViewId="0">
      <selection activeCell="I19" sqref="I19"/>
    </sheetView>
  </sheetViews>
  <sheetFormatPr defaultRowHeight="15"/>
  <cols>
    <col min="1" max="1" width="6.5703125" customWidth="1"/>
    <col min="2" max="2" width="64.28515625" customWidth="1"/>
    <col min="3" max="3" width="9" customWidth="1"/>
    <col min="4" max="4" width="9.85546875" customWidth="1"/>
    <col min="5" max="5" width="11.7109375" customWidth="1"/>
    <col min="6" max="6" width="11" customWidth="1"/>
    <col min="7" max="7" width="10.7109375" customWidth="1"/>
  </cols>
  <sheetData>
    <row r="1" spans="1:7" ht="21.75" customHeight="1">
      <c r="A1" s="420" t="s">
        <v>22</v>
      </c>
      <c r="B1" s="388"/>
      <c r="C1" s="388"/>
      <c r="D1" s="388"/>
      <c r="E1" s="388"/>
      <c r="F1" s="388"/>
      <c r="G1" s="388"/>
    </row>
    <row r="2" spans="1:7" ht="21">
      <c r="A2" s="120"/>
      <c r="B2" s="120"/>
    </row>
    <row r="3" spans="1:7">
      <c r="A3" s="488" t="s">
        <v>224</v>
      </c>
      <c r="B3" s="388"/>
      <c r="C3" s="388"/>
      <c r="D3" s="388"/>
      <c r="E3" s="388"/>
      <c r="F3" s="388"/>
      <c r="G3" s="388"/>
    </row>
    <row r="4" spans="1:7" ht="18">
      <c r="A4" s="43"/>
      <c r="B4" s="43"/>
    </row>
    <row r="5" spans="1:7">
      <c r="A5" s="489" t="s">
        <v>115</v>
      </c>
      <c r="B5" s="388"/>
      <c r="C5" s="388"/>
      <c r="D5" s="388"/>
      <c r="E5" s="388"/>
      <c r="F5" s="388"/>
      <c r="G5" s="388"/>
    </row>
    <row r="6" spans="1:7" ht="18">
      <c r="A6" s="123"/>
      <c r="B6" s="123"/>
    </row>
    <row r="7" spans="1:7">
      <c r="A7" s="489" t="s">
        <v>329</v>
      </c>
      <c r="B7" s="388"/>
      <c r="C7" s="388"/>
      <c r="D7" s="388"/>
      <c r="E7" s="388"/>
      <c r="F7" s="388"/>
      <c r="G7" s="388"/>
    </row>
    <row r="8" spans="1:7">
      <c r="A8" s="44"/>
      <c r="B8" s="44"/>
    </row>
    <row r="9" spans="1:7" ht="15.75">
      <c r="A9" s="40"/>
      <c r="B9" s="40"/>
      <c r="E9" s="171"/>
      <c r="G9" s="243" t="s">
        <v>278</v>
      </c>
    </row>
    <row r="10" spans="1:7" ht="89.25">
      <c r="A10" s="6" t="s">
        <v>40</v>
      </c>
      <c r="B10" s="363" t="s">
        <v>103</v>
      </c>
      <c r="C10" s="364" t="s">
        <v>218</v>
      </c>
      <c r="D10" s="364" t="s">
        <v>121</v>
      </c>
      <c r="E10" s="337" t="s">
        <v>412</v>
      </c>
      <c r="F10" s="331" t="s">
        <v>418</v>
      </c>
      <c r="G10" s="331" t="s">
        <v>419</v>
      </c>
    </row>
    <row r="11" spans="1:7" ht="25.5" customHeight="1">
      <c r="A11" s="345">
        <v>1</v>
      </c>
      <c r="B11" s="371" t="s">
        <v>200</v>
      </c>
      <c r="C11" s="366">
        <v>76.8</v>
      </c>
      <c r="D11" s="367"/>
      <c r="E11" s="368"/>
      <c r="F11" s="378"/>
      <c r="G11" s="368"/>
    </row>
    <row r="12" spans="1:7" ht="32.25" customHeight="1">
      <c r="A12" s="345">
        <v>2</v>
      </c>
      <c r="B12" s="371" t="s">
        <v>201</v>
      </c>
      <c r="C12" s="366">
        <v>92.5</v>
      </c>
      <c r="D12" s="367"/>
      <c r="E12" s="368"/>
      <c r="F12" s="377"/>
      <c r="G12" s="368"/>
    </row>
    <row r="13" spans="1:7" ht="33" customHeight="1">
      <c r="A13" s="345">
        <v>3</v>
      </c>
      <c r="B13" s="371" t="s">
        <v>273</v>
      </c>
      <c r="C13" s="366"/>
      <c r="D13" s="369">
        <v>10</v>
      </c>
      <c r="E13" s="368"/>
      <c r="F13" s="368"/>
      <c r="G13" s="368">
        <v>409.03</v>
      </c>
    </row>
    <row r="14" spans="1:7" ht="22.5" customHeight="1">
      <c r="A14" s="345">
        <v>4</v>
      </c>
      <c r="B14" s="371" t="s">
        <v>428</v>
      </c>
      <c r="C14" s="366"/>
      <c r="D14" s="369"/>
      <c r="E14" s="368"/>
      <c r="F14" s="368">
        <v>231.33</v>
      </c>
      <c r="G14" s="368"/>
    </row>
    <row r="15" spans="1:7" ht="31.5" customHeight="1">
      <c r="A15" s="345">
        <v>5</v>
      </c>
      <c r="B15" s="371" t="s">
        <v>429</v>
      </c>
      <c r="C15" s="366"/>
      <c r="D15" s="369"/>
      <c r="E15" s="368"/>
      <c r="F15" s="368">
        <v>409.83</v>
      </c>
      <c r="G15" s="368"/>
    </row>
    <row r="16" spans="1:7" ht="24" customHeight="1">
      <c r="A16" s="345">
        <v>6</v>
      </c>
      <c r="B16" s="371" t="s">
        <v>430</v>
      </c>
      <c r="C16" s="366"/>
      <c r="D16" s="369"/>
      <c r="E16" s="368">
        <v>886.73</v>
      </c>
      <c r="F16" s="368"/>
      <c r="G16" s="368"/>
    </row>
    <row r="17" spans="1:9" ht="48.75" customHeight="1">
      <c r="A17" s="345">
        <v>7</v>
      </c>
      <c r="B17" s="371" t="s">
        <v>431</v>
      </c>
      <c r="C17" s="366"/>
      <c r="D17" s="369"/>
      <c r="E17" s="368">
        <v>2643.03</v>
      </c>
      <c r="F17" s="368"/>
      <c r="G17" s="368"/>
    </row>
    <row r="18" spans="1:9" ht="37.5" customHeight="1">
      <c r="A18" s="345">
        <v>8</v>
      </c>
      <c r="B18" s="371" t="s">
        <v>432</v>
      </c>
      <c r="C18" s="366"/>
      <c r="D18" s="369"/>
      <c r="E18" s="368">
        <v>207.52</v>
      </c>
      <c r="F18" s="368"/>
      <c r="G18" s="368"/>
    </row>
    <row r="19" spans="1:9">
      <c r="A19" s="365" t="s">
        <v>225</v>
      </c>
      <c r="B19" s="68" t="s">
        <v>46</v>
      </c>
      <c r="C19" s="370">
        <f>SUM(C11:C13)</f>
        <v>169.3</v>
      </c>
      <c r="D19" s="370">
        <f>SUM(D11:D13)</f>
        <v>10</v>
      </c>
      <c r="E19" s="372">
        <f>SUM(E11:E18)</f>
        <v>3737.28</v>
      </c>
      <c r="F19" s="373">
        <f>SUM(F11:F18)</f>
        <v>641.16</v>
      </c>
      <c r="G19" s="373">
        <f>SUM(G11:G18)</f>
        <v>409.03</v>
      </c>
      <c r="I19" s="31"/>
    </row>
    <row r="21" spans="1:9" ht="30" customHeight="1">
      <c r="A21" s="491" t="s">
        <v>442</v>
      </c>
      <c r="B21" s="491"/>
      <c r="C21" s="491"/>
      <c r="D21" s="491"/>
      <c r="E21" s="491"/>
      <c r="F21" s="491"/>
      <c r="G21" s="491"/>
    </row>
    <row r="22" spans="1:9" ht="33" customHeight="1">
      <c r="A22" s="491" t="s">
        <v>443</v>
      </c>
      <c r="B22" s="491"/>
      <c r="C22" s="491"/>
      <c r="D22" s="491"/>
      <c r="E22" s="491"/>
      <c r="F22" s="491"/>
      <c r="G22" s="491"/>
    </row>
    <row r="23" spans="1:9" ht="27.75" customHeight="1"/>
  </sheetData>
  <mergeCells count="6">
    <mergeCell ref="A21:G21"/>
    <mergeCell ref="A22:G22"/>
    <mergeCell ref="A1:G1"/>
    <mergeCell ref="A3:G3"/>
    <mergeCell ref="A5:G5"/>
    <mergeCell ref="A7:G7"/>
  </mergeCells>
  <printOptions horizontalCentered="1"/>
  <pageMargins left="1.95" right="0.7" top="0.75" bottom="0.75" header="0.3" footer="0.3"/>
  <pageSetup scale="85" orientation="landscape" horizontalDpi="300" verticalDpi="300" r:id="rId1"/>
  <headerFooter>
    <oddFooter>&amp;C30</oddFooter>
  </headerFooter>
</worksheet>
</file>

<file path=xl/worksheets/sheet32.xml><?xml version="1.0" encoding="utf-8"?>
<worksheet xmlns="http://schemas.openxmlformats.org/spreadsheetml/2006/main" xmlns:r="http://schemas.openxmlformats.org/officeDocument/2006/relationships">
  <dimension ref="A1:H16"/>
  <sheetViews>
    <sheetView topLeftCell="A10" workbookViewId="0">
      <selection activeCell="H16" sqref="H16"/>
    </sheetView>
  </sheetViews>
  <sheetFormatPr defaultRowHeight="15"/>
  <cols>
    <col min="1" max="1" width="7.42578125" customWidth="1"/>
    <col min="2" max="2" width="71.28515625" customWidth="1"/>
    <col min="3" max="3" width="9.28515625" customWidth="1"/>
    <col min="4" max="4" width="8.5703125" customWidth="1"/>
    <col min="5" max="5" width="11.7109375" customWidth="1"/>
    <col min="6" max="6" width="12" customWidth="1"/>
  </cols>
  <sheetData>
    <row r="1" spans="1:8" ht="22.5" customHeight="1">
      <c r="A1" s="402" t="s">
        <v>22</v>
      </c>
      <c r="B1" s="402"/>
      <c r="C1" s="402"/>
      <c r="D1" s="494"/>
      <c r="E1" s="388"/>
      <c r="F1" s="388"/>
    </row>
    <row r="2" spans="1:8" ht="21">
      <c r="A2" s="120"/>
      <c r="B2" s="120"/>
      <c r="C2" s="120"/>
    </row>
    <row r="4" spans="1:8" ht="18">
      <c r="A4" s="488" t="s">
        <v>226</v>
      </c>
      <c r="B4" s="488"/>
      <c r="C4" s="488"/>
      <c r="D4" s="388"/>
      <c r="E4" s="388"/>
      <c r="F4" s="388"/>
    </row>
    <row r="5" spans="1:8" ht="18">
      <c r="A5" s="43"/>
      <c r="B5" s="43"/>
      <c r="C5" s="43"/>
    </row>
    <row r="6" spans="1:8" ht="19.5" customHeight="1">
      <c r="A6" s="492" t="s">
        <v>122</v>
      </c>
      <c r="B6" s="493"/>
      <c r="C6" s="493"/>
      <c r="D6" s="493"/>
      <c r="E6" s="388"/>
      <c r="F6" s="388"/>
    </row>
    <row r="7" spans="1:8" ht="18">
      <c r="A7" s="43"/>
      <c r="B7" s="43"/>
      <c r="C7" s="43"/>
    </row>
    <row r="8" spans="1:8" ht="18">
      <c r="A8" s="489" t="s">
        <v>330</v>
      </c>
      <c r="B8" s="489"/>
      <c r="C8" s="489"/>
      <c r="D8" s="388"/>
      <c r="E8" s="388"/>
      <c r="F8" s="388"/>
    </row>
    <row r="9" spans="1:8">
      <c r="A9" s="44"/>
      <c r="B9" s="44"/>
      <c r="C9" s="44"/>
    </row>
    <row r="10" spans="1:8" ht="15" customHeight="1">
      <c r="A10" s="40"/>
      <c r="B10" s="40"/>
      <c r="E10" s="171"/>
    </row>
    <row r="11" spans="1:8" ht="89.25">
      <c r="A11" s="169" t="s">
        <v>40</v>
      </c>
      <c r="B11" s="166" t="s">
        <v>103</v>
      </c>
      <c r="C11" s="260" t="s">
        <v>219</v>
      </c>
      <c r="D11" s="260" t="s">
        <v>218</v>
      </c>
      <c r="E11" s="337" t="s">
        <v>412</v>
      </c>
      <c r="F11" s="331" t="s">
        <v>427</v>
      </c>
    </row>
    <row r="12" spans="1:8" ht="38.25" customHeight="1">
      <c r="A12" s="216">
        <v>1</v>
      </c>
      <c r="B12" s="321" t="s">
        <v>397</v>
      </c>
      <c r="C12" s="359">
        <f>cap!D13</f>
        <v>166.6</v>
      </c>
      <c r="D12" s="359"/>
      <c r="E12" s="360">
        <v>351.67</v>
      </c>
      <c r="F12" s="360"/>
    </row>
    <row r="13" spans="1:8" ht="42.75" customHeight="1">
      <c r="A13" s="170">
        <v>2</v>
      </c>
      <c r="B13" s="213" t="s">
        <v>227</v>
      </c>
      <c r="C13" s="359"/>
      <c r="D13" s="361">
        <f>cap!E13</f>
        <v>108.7</v>
      </c>
      <c r="E13" s="360"/>
      <c r="F13" s="360"/>
    </row>
    <row r="14" spans="1:8" ht="53.25" customHeight="1">
      <c r="A14" s="170">
        <v>3</v>
      </c>
      <c r="B14" s="213" t="s">
        <v>425</v>
      </c>
      <c r="C14" s="359"/>
      <c r="D14" s="361"/>
      <c r="E14" s="360"/>
      <c r="F14" s="362">
        <v>634</v>
      </c>
    </row>
    <row r="15" spans="1:8" ht="59.25" customHeight="1">
      <c r="A15" s="170">
        <v>4</v>
      </c>
      <c r="B15" s="213" t="s">
        <v>426</v>
      </c>
      <c r="C15" s="359"/>
      <c r="D15" s="361"/>
      <c r="E15" s="362">
        <v>200</v>
      </c>
      <c r="F15" s="360"/>
    </row>
    <row r="16" spans="1:8" ht="18.75">
      <c r="A16" s="167"/>
      <c r="B16" s="169" t="s">
        <v>46</v>
      </c>
      <c r="C16" s="356">
        <f>SUM(C12:C13)</f>
        <v>166.6</v>
      </c>
      <c r="D16" s="356">
        <f>SUM(D12:D13)</f>
        <v>108.7</v>
      </c>
      <c r="E16" s="357">
        <f>SUM(E12:E15)</f>
        <v>551.67000000000007</v>
      </c>
      <c r="F16" s="358">
        <f>SUM(F12:F15)</f>
        <v>634</v>
      </c>
      <c r="H16" s="31"/>
    </row>
  </sheetData>
  <mergeCells count="4">
    <mergeCell ref="A8:F8"/>
    <mergeCell ref="A6:F6"/>
    <mergeCell ref="A4:F4"/>
    <mergeCell ref="A1:F1"/>
  </mergeCells>
  <printOptions horizontalCentered="1"/>
  <pageMargins left="1.2" right="0.7" top="0.75" bottom="0.75" header="0.3" footer="0.3"/>
  <pageSetup scale="95" orientation="landscape" horizontalDpi="300" verticalDpi="300" r:id="rId1"/>
  <headerFooter>
    <oddFooter>&amp;C31</oddFooter>
  </headerFooter>
</worksheet>
</file>

<file path=xl/worksheets/sheet33.xml><?xml version="1.0" encoding="utf-8"?>
<worksheet xmlns="http://schemas.openxmlformats.org/spreadsheetml/2006/main" xmlns:r="http://schemas.openxmlformats.org/officeDocument/2006/relationships">
  <dimension ref="A1:G17"/>
  <sheetViews>
    <sheetView topLeftCell="A7" workbookViewId="0">
      <selection activeCell="G15" sqref="G15"/>
    </sheetView>
  </sheetViews>
  <sheetFormatPr defaultRowHeight="15"/>
  <cols>
    <col min="1" max="1" width="5.5703125" customWidth="1"/>
    <col min="2" max="2" width="67.28515625" customWidth="1"/>
    <col min="3" max="3" width="11.7109375" customWidth="1"/>
    <col min="4" max="4" width="9" customWidth="1"/>
    <col min="5" max="5" width="13.85546875" customWidth="1"/>
  </cols>
  <sheetData>
    <row r="1" spans="1:7" ht="21" customHeight="1">
      <c r="A1" s="420" t="s">
        <v>22</v>
      </c>
      <c r="B1" s="420"/>
      <c r="C1" s="420"/>
      <c r="D1" s="420"/>
      <c r="E1" s="388"/>
    </row>
    <row r="2" spans="1:7" ht="21">
      <c r="A2" s="120"/>
      <c r="B2" s="120"/>
      <c r="C2" s="120"/>
      <c r="D2" s="120"/>
      <c r="E2" s="137"/>
    </row>
    <row r="4" spans="1:7" ht="15.75">
      <c r="A4" s="497" t="s">
        <v>437</v>
      </c>
      <c r="B4" s="497"/>
      <c r="C4" s="497"/>
      <c r="D4" s="497"/>
      <c r="E4" s="388"/>
    </row>
    <row r="5" spans="1:7" ht="15.75">
      <c r="A5" s="40"/>
      <c r="B5" s="40"/>
      <c r="C5" s="40"/>
      <c r="D5" s="40"/>
    </row>
    <row r="6" spans="1:7" ht="15.75">
      <c r="A6" s="490" t="s">
        <v>116</v>
      </c>
      <c r="B6" s="490"/>
      <c r="C6" s="490"/>
      <c r="D6" s="490"/>
      <c r="E6" s="388"/>
    </row>
    <row r="7" spans="1:7" ht="15.75">
      <c r="A7" s="40"/>
      <c r="B7" s="40"/>
      <c r="C7" s="40"/>
      <c r="D7" s="40"/>
    </row>
    <row r="8" spans="1:7" ht="15.75">
      <c r="A8" s="490" t="s">
        <v>329</v>
      </c>
      <c r="B8" s="490"/>
      <c r="C8" s="490"/>
      <c r="D8" s="490"/>
      <c r="E8" s="388"/>
    </row>
    <row r="9" spans="1:7" ht="15.75">
      <c r="A9" s="40"/>
      <c r="B9" s="40"/>
      <c r="C9" s="40"/>
      <c r="D9" s="40"/>
    </row>
    <row r="10" spans="1:7" ht="15.75">
      <c r="A10" s="40"/>
      <c r="B10" s="40"/>
      <c r="C10" s="40"/>
      <c r="D10" s="495" t="s">
        <v>245</v>
      </c>
      <c r="E10" s="496"/>
    </row>
    <row r="11" spans="1:7" ht="84" customHeight="1">
      <c r="A11" s="355" t="s">
        <v>40</v>
      </c>
      <c r="B11" s="125" t="s">
        <v>103</v>
      </c>
      <c r="C11" s="337" t="s">
        <v>412</v>
      </c>
      <c r="D11" s="337" t="s">
        <v>411</v>
      </c>
      <c r="E11" s="332" t="s">
        <v>438</v>
      </c>
    </row>
    <row r="12" spans="1:7" ht="33.75" customHeight="1">
      <c r="A12" s="347">
        <v>1</v>
      </c>
      <c r="B12" s="348" t="s">
        <v>421</v>
      </c>
      <c r="C12" s="348"/>
      <c r="D12" s="349"/>
      <c r="E12" s="344">
        <v>100.77</v>
      </c>
    </row>
    <row r="13" spans="1:7" ht="33.75" customHeight="1">
      <c r="A13" s="347">
        <v>2</v>
      </c>
      <c r="B13" s="348" t="s">
        <v>422</v>
      </c>
      <c r="C13" s="350">
        <v>91.22</v>
      </c>
      <c r="D13" s="349"/>
      <c r="E13" s="344"/>
    </row>
    <row r="14" spans="1:7" ht="45">
      <c r="A14" s="347">
        <v>3</v>
      </c>
      <c r="B14" s="351" t="s">
        <v>423</v>
      </c>
      <c r="C14" s="351"/>
      <c r="D14" s="349">
        <v>2010.5</v>
      </c>
      <c r="E14" s="352"/>
    </row>
    <row r="15" spans="1:7">
      <c r="A15" s="353"/>
      <c r="B15" s="330" t="s">
        <v>46</v>
      </c>
      <c r="C15" s="330">
        <f>SUM(C12:C14)</f>
        <v>91.22</v>
      </c>
      <c r="D15" s="354">
        <f t="shared" ref="D15:E15" si="0">SUM(D12:D14)</f>
        <v>2010.5</v>
      </c>
      <c r="E15" s="330">
        <f t="shared" si="0"/>
        <v>100.77</v>
      </c>
      <c r="G15" s="31"/>
    </row>
    <row r="17" spans="1:5" ht="33" customHeight="1">
      <c r="A17" s="491" t="s">
        <v>424</v>
      </c>
      <c r="B17" s="491"/>
      <c r="C17" s="491"/>
      <c r="D17" s="491"/>
      <c r="E17" s="491"/>
    </row>
  </sheetData>
  <mergeCells count="6">
    <mergeCell ref="A17:E17"/>
    <mergeCell ref="D10:E10"/>
    <mergeCell ref="A1:E1"/>
    <mergeCell ref="A4:E4"/>
    <mergeCell ref="A6:E6"/>
    <mergeCell ref="A8:E8"/>
  </mergeCells>
  <printOptions horizontalCentered="1"/>
  <pageMargins left="1.7" right="0.95" top="0.75" bottom="0.75" header="0.3" footer="0.3"/>
  <pageSetup orientation="landscape" horizontalDpi="300" verticalDpi="300" r:id="rId1"/>
  <headerFooter>
    <oddFooter>&amp;C32</oddFooter>
  </headerFooter>
</worksheet>
</file>

<file path=xl/worksheets/sheet34.xml><?xml version="1.0" encoding="utf-8"?>
<worksheet xmlns="http://schemas.openxmlformats.org/spreadsheetml/2006/main" xmlns:r="http://schemas.openxmlformats.org/officeDocument/2006/relationships">
  <dimension ref="A1:F19"/>
  <sheetViews>
    <sheetView tabSelected="1" topLeftCell="A10" workbookViewId="0">
      <selection activeCell="F17" sqref="F17:F20"/>
    </sheetView>
  </sheetViews>
  <sheetFormatPr defaultRowHeight="15"/>
  <cols>
    <col min="1" max="1" width="7.42578125" customWidth="1"/>
    <col min="2" max="2" width="78.7109375" customWidth="1"/>
    <col min="3" max="3" width="11.42578125" customWidth="1"/>
    <col min="4" max="4" width="9.5703125" customWidth="1"/>
  </cols>
  <sheetData>
    <row r="1" spans="1:4" ht="18.75">
      <c r="A1" s="420" t="s">
        <v>22</v>
      </c>
      <c r="B1" s="420"/>
      <c r="C1" s="407"/>
      <c r="D1" s="388"/>
    </row>
    <row r="5" spans="1:4" ht="18">
      <c r="A5" s="488" t="s">
        <v>228</v>
      </c>
      <c r="B5" s="488"/>
      <c r="C5" s="388"/>
      <c r="D5" s="388"/>
    </row>
    <row r="6" spans="1:4" ht="18">
      <c r="A6" s="43"/>
      <c r="B6" s="43"/>
    </row>
    <row r="7" spans="1:4" ht="18">
      <c r="A7" s="489" t="s">
        <v>259</v>
      </c>
      <c r="B7" s="489"/>
      <c r="C7" s="388"/>
      <c r="D7" s="388"/>
    </row>
    <row r="8" spans="1:4" ht="18">
      <c r="A8" s="119"/>
      <c r="B8" s="119"/>
    </row>
    <row r="9" spans="1:4" ht="18">
      <c r="A9" s="43"/>
      <c r="B9" s="43"/>
    </row>
    <row r="10" spans="1:4" ht="18">
      <c r="A10" s="489" t="s">
        <v>329</v>
      </c>
      <c r="B10" s="489"/>
      <c r="C10" s="388"/>
      <c r="D10" s="388"/>
    </row>
    <row r="11" spans="1:4">
      <c r="A11" s="44"/>
      <c r="B11" s="44"/>
    </row>
    <row r="12" spans="1:4" ht="15.75">
      <c r="A12" s="40"/>
      <c r="B12" s="40"/>
      <c r="C12" s="495" t="s">
        <v>245</v>
      </c>
      <c r="D12" s="496"/>
    </row>
    <row r="13" spans="1:4" ht="90">
      <c r="A13" s="125" t="s">
        <v>40</v>
      </c>
      <c r="B13" s="125" t="s">
        <v>103</v>
      </c>
      <c r="C13" s="376" t="s">
        <v>434</v>
      </c>
      <c r="D13" s="335" t="s">
        <v>435</v>
      </c>
    </row>
    <row r="14" spans="1:4" ht="27.75" customHeight="1">
      <c r="A14" s="162">
        <v>1</v>
      </c>
      <c r="B14" s="164" t="s">
        <v>436</v>
      </c>
      <c r="C14" s="165">
        <v>6124.74</v>
      </c>
      <c r="D14" s="34"/>
    </row>
    <row r="15" spans="1:4" ht="54" customHeight="1">
      <c r="A15" s="162">
        <v>2</v>
      </c>
      <c r="B15" s="164" t="s">
        <v>260</v>
      </c>
      <c r="C15" s="34"/>
      <c r="D15" s="163">
        <v>98.24</v>
      </c>
    </row>
    <row r="16" spans="1:4" ht="18.75">
      <c r="A16" s="498" t="s">
        <v>112</v>
      </c>
      <c r="B16" s="499"/>
      <c r="C16" s="375">
        <f>SUM(C14:C15)</f>
        <v>6124.74</v>
      </c>
      <c r="D16" s="218">
        <f>SUM(D14:D15)</f>
        <v>98.24</v>
      </c>
    </row>
    <row r="17" spans="1:6">
      <c r="F17" s="31"/>
    </row>
    <row r="18" spans="1:6" ht="29.25" customHeight="1">
      <c r="A18" s="491" t="s">
        <v>439</v>
      </c>
      <c r="B18" s="491"/>
      <c r="C18" s="491"/>
      <c r="D18" s="491"/>
    </row>
    <row r="19" spans="1:6">
      <c r="F19" s="31"/>
    </row>
  </sheetData>
  <mergeCells count="7">
    <mergeCell ref="A18:D18"/>
    <mergeCell ref="A16:B16"/>
    <mergeCell ref="A1:D1"/>
    <mergeCell ref="A5:D5"/>
    <mergeCell ref="A7:D7"/>
    <mergeCell ref="A10:D10"/>
    <mergeCell ref="C12:D12"/>
  </mergeCells>
  <printOptions horizontalCentered="1"/>
  <pageMargins left="1.7" right="0.95" top="0.75" bottom="0.75" header="0.3" footer="0.3"/>
  <pageSetup orientation="landscape" horizontalDpi="300" verticalDpi="300" r:id="rId1"/>
  <headerFooter>
    <oddFooter>&amp;C33</oddFooter>
  </headerFooter>
</worksheet>
</file>

<file path=xl/worksheets/sheet4.xml><?xml version="1.0" encoding="utf-8"?>
<worksheet xmlns="http://schemas.openxmlformats.org/spreadsheetml/2006/main" xmlns:r="http://schemas.openxmlformats.org/officeDocument/2006/relationships">
  <dimension ref="A1:F39"/>
  <sheetViews>
    <sheetView topLeftCell="A16" workbookViewId="0">
      <selection activeCell="F10" sqref="F10:F33"/>
    </sheetView>
  </sheetViews>
  <sheetFormatPr defaultRowHeight="15"/>
  <cols>
    <col min="1" max="1" width="61.85546875" customWidth="1"/>
    <col min="2" max="2" width="16.42578125" customWidth="1"/>
    <col min="3" max="3" width="16" customWidth="1"/>
    <col min="4" max="4" width="15.7109375" customWidth="1"/>
  </cols>
  <sheetData>
    <row r="1" spans="1:6" ht="18">
      <c r="A1" s="402" t="s">
        <v>22</v>
      </c>
      <c r="B1" s="402"/>
      <c r="C1" s="388"/>
      <c r="D1" s="388"/>
    </row>
    <row r="2" spans="1:6" ht="15.75">
      <c r="A2" s="403" t="s">
        <v>295</v>
      </c>
      <c r="B2" s="403"/>
      <c r="C2" s="388"/>
      <c r="D2" s="388"/>
    </row>
    <row r="3" spans="1:6" ht="15.75">
      <c r="A3" s="11"/>
      <c r="D3" s="12" t="s">
        <v>54</v>
      </c>
    </row>
    <row r="4" spans="1:6">
      <c r="A4" s="404" t="s">
        <v>55</v>
      </c>
      <c r="B4" s="380" t="s">
        <v>262</v>
      </c>
      <c r="C4" s="380" t="s">
        <v>296</v>
      </c>
      <c r="D4" s="380" t="s">
        <v>297</v>
      </c>
    </row>
    <row r="5" spans="1:6" ht="17.25" customHeight="1">
      <c r="A5" s="405"/>
      <c r="B5" s="401"/>
      <c r="C5" s="401"/>
      <c r="D5" s="401"/>
    </row>
    <row r="6" spans="1:6" ht="17.25" customHeight="1">
      <c r="A6" s="14" t="s">
        <v>232</v>
      </c>
      <c r="B6" s="325"/>
      <c r="C6" s="325"/>
      <c r="D6" s="325"/>
    </row>
    <row r="7" spans="1:6" ht="16.5">
      <c r="A7" s="184" t="s">
        <v>56</v>
      </c>
      <c r="B7" s="16">
        <v>8000</v>
      </c>
      <c r="C7" s="16">
        <v>8328</v>
      </c>
      <c r="D7" s="297">
        <v>8756</v>
      </c>
    </row>
    <row r="8" spans="1:6" ht="16.5">
      <c r="A8" s="184" t="s">
        <v>253</v>
      </c>
      <c r="B8" s="16">
        <v>100</v>
      </c>
      <c r="C8" s="16">
        <f>B8</f>
        <v>100</v>
      </c>
      <c r="D8" s="297">
        <v>155</v>
      </c>
    </row>
    <row r="9" spans="1:6" ht="16.5">
      <c r="A9" s="185" t="s">
        <v>254</v>
      </c>
      <c r="B9" s="16">
        <v>100</v>
      </c>
      <c r="C9" s="16">
        <f>B9</f>
        <v>100</v>
      </c>
      <c r="D9" s="297">
        <v>115</v>
      </c>
    </row>
    <row r="10" spans="1:6" ht="16.5">
      <c r="A10" s="185" t="s">
        <v>249</v>
      </c>
      <c r="B10" s="16">
        <v>1351.72</v>
      </c>
      <c r="C10" s="16">
        <f>C39</f>
        <v>1233.3600000000001</v>
      </c>
      <c r="D10" s="297">
        <f>D39</f>
        <v>1356.3</v>
      </c>
    </row>
    <row r="11" spans="1:6" ht="16.5">
      <c r="A11" s="185" t="s">
        <v>401</v>
      </c>
      <c r="B11" s="16"/>
      <c r="C11" s="16">
        <f>'Pos of Loan'!C14</f>
        <v>5784.4166022999998</v>
      </c>
      <c r="D11" s="297"/>
    </row>
    <row r="12" spans="1:6" ht="16.5">
      <c r="A12" s="17" t="s">
        <v>235</v>
      </c>
      <c r="B12" s="138">
        <f>SUM(B7:B11)</f>
        <v>9551.7199999999993</v>
      </c>
      <c r="C12" s="138">
        <f t="shared" ref="C12:D12" si="0">SUM(C7:C11)</f>
        <v>15545.7766023</v>
      </c>
      <c r="D12" s="138">
        <f t="shared" si="0"/>
        <v>10382.299999999999</v>
      </c>
    </row>
    <row r="13" spans="1:6" ht="16.5">
      <c r="A13" s="14" t="s">
        <v>57</v>
      </c>
      <c r="B13" s="18"/>
      <c r="C13" s="18"/>
      <c r="D13" s="297"/>
    </row>
    <row r="14" spans="1:6" ht="16.5">
      <c r="A14" s="15" t="s">
        <v>58</v>
      </c>
      <c r="B14" s="16">
        <v>4790.4799999999996</v>
      </c>
      <c r="C14" s="16">
        <v>4251.72</v>
      </c>
      <c r="D14" s="297">
        <v>5397.66</v>
      </c>
    </row>
    <row r="15" spans="1:6" ht="16.5">
      <c r="A15" s="15" t="s">
        <v>59</v>
      </c>
      <c r="B15" s="16">
        <v>327.20999999999998</v>
      </c>
      <c r="C15" s="16">
        <v>308.58</v>
      </c>
      <c r="D15" s="297">
        <v>326.24</v>
      </c>
    </row>
    <row r="16" spans="1:6" ht="16.5">
      <c r="A16" s="15" t="s">
        <v>376</v>
      </c>
      <c r="B16" s="16">
        <v>595.16</v>
      </c>
      <c r="C16" s="16">
        <v>506.97</v>
      </c>
      <c r="D16" s="297">
        <f>'16(R M)'!L34</f>
        <v>805.69800000000009</v>
      </c>
      <c r="F16" s="31"/>
    </row>
    <row r="17" spans="1:4" ht="16.5">
      <c r="A17" s="15" t="s">
        <v>233</v>
      </c>
      <c r="B17" s="16">
        <v>100</v>
      </c>
      <c r="C17" s="16">
        <f>B17</f>
        <v>100</v>
      </c>
      <c r="D17" s="297">
        <v>115</v>
      </c>
    </row>
    <row r="18" spans="1:4" ht="16.5">
      <c r="A18" s="15" t="s">
        <v>60</v>
      </c>
      <c r="B18" s="16">
        <v>2144</v>
      </c>
      <c r="C18" s="16">
        <v>2194.39</v>
      </c>
      <c r="D18" s="297">
        <v>2229</v>
      </c>
    </row>
    <row r="19" spans="1:4" ht="16.5">
      <c r="A19" s="15" t="s">
        <v>398</v>
      </c>
      <c r="B19" s="16">
        <v>754.32</v>
      </c>
      <c r="C19" s="16">
        <f>'Pos of Loan'!K18</f>
        <v>726.78</v>
      </c>
      <c r="D19" s="74">
        <f>'Pos of Loan'!M18</f>
        <v>1061.8400000000001</v>
      </c>
    </row>
    <row r="20" spans="1:4" ht="16.5">
      <c r="A20" s="15" t="s">
        <v>399</v>
      </c>
      <c r="B20" s="16"/>
      <c r="C20" s="16"/>
      <c r="D20" s="34"/>
    </row>
    <row r="21" spans="1:4" ht="16.5">
      <c r="A21" s="17" t="s">
        <v>61</v>
      </c>
      <c r="B21" s="18">
        <f t="shared" ref="B21" si="1">SUM(B14:B20)</f>
        <v>8711.17</v>
      </c>
      <c r="C21" s="18">
        <f t="shared" ref="C21:D21" si="2">SUM(C14:C20)</f>
        <v>8088.44</v>
      </c>
      <c r="D21" s="298">
        <f t="shared" si="2"/>
        <v>9935.4380000000001</v>
      </c>
    </row>
    <row r="22" spans="1:4" ht="16.5">
      <c r="A22" s="14" t="s">
        <v>62</v>
      </c>
      <c r="B22" s="16"/>
      <c r="C22" s="16"/>
      <c r="D22" s="297"/>
    </row>
    <row r="23" spans="1:4" ht="16.5">
      <c r="A23" s="15" t="s">
        <v>63</v>
      </c>
      <c r="B23" s="16">
        <v>92.38</v>
      </c>
      <c r="C23" s="16">
        <v>78.53</v>
      </c>
      <c r="D23" s="297">
        <v>97.8</v>
      </c>
    </row>
    <row r="24" spans="1:4" ht="16.5">
      <c r="A24" s="15" t="s">
        <v>64</v>
      </c>
      <c r="B24" s="16">
        <v>126</v>
      </c>
      <c r="C24" s="16">
        <v>56.37</v>
      </c>
      <c r="D24" s="297">
        <v>71.33</v>
      </c>
    </row>
    <row r="25" spans="1:4" ht="16.5">
      <c r="A25" s="17" t="s">
        <v>65</v>
      </c>
      <c r="B25" s="18">
        <f t="shared" ref="B25" si="3">SUM(B23:B24)</f>
        <v>218.38</v>
      </c>
      <c r="C25" s="18">
        <f t="shared" ref="C25:D25" si="4">SUM(C23:C24)</f>
        <v>134.9</v>
      </c>
      <c r="D25" s="298">
        <f t="shared" si="4"/>
        <v>169.13</v>
      </c>
    </row>
    <row r="26" spans="1:4" ht="16.5">
      <c r="A26" s="14" t="s">
        <v>66</v>
      </c>
      <c r="B26" s="18">
        <f t="shared" ref="B26" si="5">B21-B25</f>
        <v>8492.7900000000009</v>
      </c>
      <c r="C26" s="18">
        <f t="shared" ref="C26:D26" si="6">C21-C25</f>
        <v>7953.54</v>
      </c>
      <c r="D26" s="298">
        <f t="shared" si="6"/>
        <v>9766.3080000000009</v>
      </c>
    </row>
    <row r="27" spans="1:4" ht="16.5">
      <c r="A27" s="14" t="s">
        <v>67</v>
      </c>
      <c r="B27" s="16">
        <v>1250</v>
      </c>
      <c r="C27" s="16">
        <f>'Pos of Loan'!E18</f>
        <v>5189.59</v>
      </c>
      <c r="D27" s="297">
        <f>'Pos of Loan'!H18</f>
        <v>1629.55</v>
      </c>
    </row>
    <row r="28" spans="1:4" ht="16.5">
      <c r="A28" s="19" t="s">
        <v>68</v>
      </c>
      <c r="B28" s="18">
        <f t="shared" ref="B28" si="7">(B12-B26)-B27</f>
        <v>-191.07000000000153</v>
      </c>
      <c r="C28" s="18">
        <f t="shared" ref="C28:D28" si="8">(C12-C26)-C27</f>
        <v>2402.6466023000003</v>
      </c>
      <c r="D28" s="298">
        <f t="shared" si="8"/>
        <v>-1013.5580000000016</v>
      </c>
    </row>
    <row r="29" spans="1:4" ht="16.5">
      <c r="A29" s="14" t="s">
        <v>69</v>
      </c>
      <c r="B29" s="16"/>
      <c r="C29" s="16"/>
      <c r="D29" s="297"/>
    </row>
    <row r="30" spans="1:4" ht="16.5">
      <c r="A30" s="14" t="s">
        <v>70</v>
      </c>
      <c r="B30" s="18">
        <f t="shared" ref="B30" si="9">B28</f>
        <v>-191.07000000000153</v>
      </c>
      <c r="C30" s="18">
        <f t="shared" ref="C30:D30" si="10">C28</f>
        <v>2402.6466023000003</v>
      </c>
      <c r="D30" s="298">
        <f t="shared" si="10"/>
        <v>-1013.5580000000016</v>
      </c>
    </row>
    <row r="32" spans="1:4">
      <c r="A32" s="400" t="s">
        <v>300</v>
      </c>
      <c r="B32" s="388"/>
      <c r="C32" s="388"/>
      <c r="D32" s="388"/>
    </row>
    <row r="33" spans="1:4">
      <c r="A33" s="400" t="s">
        <v>213</v>
      </c>
      <c r="B33" s="390"/>
      <c r="C33" s="388"/>
      <c r="D33" s="388"/>
    </row>
    <row r="34" spans="1:4">
      <c r="A34" s="121"/>
      <c r="B34" s="117"/>
      <c r="C34" s="117"/>
      <c r="D34" s="117" t="s">
        <v>212</v>
      </c>
    </row>
    <row r="35" spans="1:4" ht="15" customHeight="1">
      <c r="A35" s="75" t="s">
        <v>38</v>
      </c>
      <c r="B35" s="262" t="s">
        <v>271</v>
      </c>
      <c r="C35" s="262" t="s">
        <v>298</v>
      </c>
      <c r="D35" s="262" t="s">
        <v>299</v>
      </c>
    </row>
    <row r="36" spans="1:4">
      <c r="A36" s="76" t="s">
        <v>366</v>
      </c>
      <c r="B36" s="74">
        <v>1249.26</v>
      </c>
      <c r="C36" s="74">
        <v>702.32</v>
      </c>
      <c r="D36" s="74">
        <v>737.43</v>
      </c>
    </row>
    <row r="37" spans="1:4">
      <c r="A37" s="76" t="s">
        <v>367</v>
      </c>
      <c r="B37" s="74"/>
      <c r="C37" s="74">
        <v>401.17</v>
      </c>
      <c r="D37" s="74">
        <v>491.16</v>
      </c>
    </row>
    <row r="38" spans="1:4">
      <c r="A38" s="76" t="s">
        <v>368</v>
      </c>
      <c r="B38" s="74">
        <v>102.46</v>
      </c>
      <c r="C38" s="74">
        <v>129.87</v>
      </c>
      <c r="D38" s="74">
        <v>127.71</v>
      </c>
    </row>
    <row r="39" spans="1:4">
      <c r="A39" s="75" t="s">
        <v>100</v>
      </c>
      <c r="B39" s="77">
        <f t="shared" ref="B39" si="11">SUM(B36:B38)</f>
        <v>1351.72</v>
      </c>
      <c r="C39" s="77">
        <f t="shared" ref="C39:D39" si="12">SUM(C36:C38)</f>
        <v>1233.3600000000001</v>
      </c>
      <c r="D39" s="77">
        <f t="shared" si="12"/>
        <v>1356.3</v>
      </c>
    </row>
  </sheetData>
  <mergeCells count="8">
    <mergeCell ref="A33:D33"/>
    <mergeCell ref="B4:B5"/>
    <mergeCell ref="C4:C5"/>
    <mergeCell ref="D4:D5"/>
    <mergeCell ref="A1:D1"/>
    <mergeCell ref="A2:D2"/>
    <mergeCell ref="A32:D32"/>
    <mergeCell ref="A4:A5"/>
  </mergeCells>
  <printOptions horizontalCentered="1"/>
  <pageMargins left="1.2" right="0.7" top="0.5" bottom="0.5" header="0.5" footer="0.5"/>
  <pageSetup scale="85" orientation="landscape" horizontalDpi="300" verticalDpi="300" r:id="rId1"/>
  <headerFooter>
    <oddFooter>&amp;C3</oddFooter>
  </headerFooter>
</worksheet>
</file>

<file path=xl/worksheets/sheet5.xml><?xml version="1.0" encoding="utf-8"?>
<worksheet xmlns="http://schemas.openxmlformats.org/spreadsheetml/2006/main" xmlns:r="http://schemas.openxmlformats.org/officeDocument/2006/relationships">
  <dimension ref="A1:M26"/>
  <sheetViews>
    <sheetView topLeftCell="A7" workbookViewId="0">
      <selection activeCell="F9" sqref="F9"/>
    </sheetView>
  </sheetViews>
  <sheetFormatPr defaultRowHeight="15"/>
  <cols>
    <col min="2" max="2" width="38" customWidth="1"/>
    <col min="3" max="3" width="17.7109375" customWidth="1"/>
    <col min="4" max="4" width="18.42578125" customWidth="1"/>
    <col min="5" max="5" width="17.140625" customWidth="1"/>
  </cols>
  <sheetData>
    <row r="1" spans="1:13" ht="18.75" customHeight="1">
      <c r="A1" s="406" t="s">
        <v>22</v>
      </c>
      <c r="B1" s="406"/>
      <c r="C1" s="406"/>
      <c r="D1" s="407"/>
      <c r="E1" s="407"/>
      <c r="F1" s="20"/>
      <c r="G1" s="20"/>
      <c r="H1" s="20"/>
      <c r="I1" s="20"/>
      <c r="J1" s="20"/>
      <c r="K1" s="20"/>
      <c r="L1" s="20"/>
      <c r="M1" s="20"/>
    </row>
    <row r="2" spans="1:13" ht="15.75">
      <c r="A2" s="189"/>
      <c r="B2" s="189"/>
      <c r="C2" s="189"/>
      <c r="D2" s="20"/>
      <c r="E2" s="20"/>
      <c r="F2" s="20"/>
      <c r="G2" s="20"/>
      <c r="H2" s="20"/>
      <c r="I2" s="20"/>
      <c r="J2" s="20"/>
      <c r="K2" s="20"/>
      <c r="L2" s="20"/>
      <c r="M2" s="20"/>
    </row>
    <row r="3" spans="1:13" ht="15.75">
      <c r="A3" s="189"/>
      <c r="B3" s="189"/>
      <c r="C3" s="189"/>
      <c r="D3" s="20"/>
      <c r="E3" s="20"/>
      <c r="F3" s="20"/>
      <c r="G3" s="20"/>
      <c r="H3" s="20"/>
      <c r="I3" s="20"/>
      <c r="J3" s="20"/>
      <c r="K3" s="20"/>
      <c r="L3" s="20"/>
      <c r="M3" s="20"/>
    </row>
    <row r="4" spans="1:13" ht="15" customHeight="1">
      <c r="A4" s="408" t="s">
        <v>301</v>
      </c>
      <c r="B4" s="408"/>
      <c r="C4" s="408"/>
      <c r="D4" s="388"/>
      <c r="E4" s="388"/>
    </row>
    <row r="5" spans="1:13" ht="15" customHeight="1">
      <c r="A5" s="408" t="s">
        <v>147</v>
      </c>
      <c r="B5" s="408"/>
      <c r="C5" s="408"/>
      <c r="D5" s="388"/>
      <c r="E5" s="388"/>
    </row>
    <row r="6" spans="1:13" ht="15.75">
      <c r="C6" s="79"/>
      <c r="D6" s="79"/>
      <c r="E6" s="79" t="s">
        <v>148</v>
      </c>
    </row>
    <row r="7" spans="1:13" ht="30" customHeight="1">
      <c r="A7" s="6" t="s">
        <v>25</v>
      </c>
      <c r="B7" s="6" t="s">
        <v>38</v>
      </c>
      <c r="C7" s="6" t="s">
        <v>261</v>
      </c>
      <c r="D7" s="6" t="s">
        <v>303</v>
      </c>
      <c r="E7" s="6" t="s">
        <v>302</v>
      </c>
    </row>
    <row r="8" spans="1:13" ht="15.75">
      <c r="A8" s="80">
        <v>1</v>
      </c>
      <c r="B8" s="80">
        <v>2</v>
      </c>
      <c r="C8" s="80" t="s">
        <v>149</v>
      </c>
      <c r="D8" s="80" t="s">
        <v>236</v>
      </c>
      <c r="E8" s="80" t="s">
        <v>237</v>
      </c>
    </row>
    <row r="9" spans="1:13" ht="15.75">
      <c r="A9" s="81">
        <v>1</v>
      </c>
      <c r="B9" s="7" t="s">
        <v>2</v>
      </c>
      <c r="C9" s="3">
        <v>2432.62</v>
      </c>
      <c r="D9" s="3">
        <v>2275.38</v>
      </c>
      <c r="E9" s="3">
        <f>ECST!C37</f>
        <v>2364.5274999999992</v>
      </c>
      <c r="F9" s="31"/>
    </row>
    <row r="10" spans="1:13" ht="15.75">
      <c r="A10" s="81">
        <v>2</v>
      </c>
      <c r="B10" s="7" t="s">
        <v>150</v>
      </c>
      <c r="C10" s="3">
        <v>103.86</v>
      </c>
      <c r="D10" s="3">
        <v>100.79</v>
      </c>
      <c r="E10" s="3">
        <f>ECST!D37</f>
        <v>108.95239999999998</v>
      </c>
    </row>
    <row r="11" spans="1:13" ht="15.75">
      <c r="A11" s="81">
        <v>3</v>
      </c>
      <c r="B11" s="7" t="s">
        <v>151</v>
      </c>
      <c r="C11" s="3">
        <v>1709.96</v>
      </c>
      <c r="D11" s="3">
        <v>1501.28</v>
      </c>
      <c r="E11" s="3">
        <f>ECST!E37</f>
        <v>1774.7428140000002</v>
      </c>
    </row>
    <row r="12" spans="1:13" ht="15.75">
      <c r="A12" s="81">
        <v>4</v>
      </c>
      <c r="B12" s="7" t="s">
        <v>152</v>
      </c>
      <c r="C12" s="3">
        <v>285.68</v>
      </c>
      <c r="D12" s="3">
        <v>279.88</v>
      </c>
      <c r="E12" s="3">
        <f>ECST!F37</f>
        <v>309.71159999999998</v>
      </c>
    </row>
    <row r="13" spans="1:13" ht="15.75">
      <c r="A13" s="82">
        <v>5</v>
      </c>
      <c r="B13" s="7" t="s">
        <v>153</v>
      </c>
      <c r="C13" s="3">
        <v>39.119999999999997</v>
      </c>
      <c r="D13" s="3">
        <v>32.229999999999997</v>
      </c>
      <c r="E13" s="3">
        <f>ECST!G37</f>
        <v>39.161999999999999</v>
      </c>
    </row>
    <row r="14" spans="1:13" ht="15.75">
      <c r="A14" s="82">
        <v>6</v>
      </c>
      <c r="B14" s="83" t="s">
        <v>154</v>
      </c>
      <c r="C14" s="3">
        <v>125</v>
      </c>
      <c r="D14" s="3"/>
      <c r="E14" s="3">
        <f>ECST!N35</f>
        <v>642.38</v>
      </c>
    </row>
    <row r="15" spans="1:13" ht="15.75">
      <c r="A15" s="82">
        <v>7</v>
      </c>
      <c r="B15" s="7" t="s">
        <v>370</v>
      </c>
      <c r="C15" s="3"/>
      <c r="D15" s="3"/>
      <c r="E15" s="3">
        <f>ECST!N36</f>
        <v>63.02</v>
      </c>
    </row>
    <row r="16" spans="1:13" ht="15.75">
      <c r="A16" s="6" t="s">
        <v>155</v>
      </c>
      <c r="B16" s="85" t="s">
        <v>156</v>
      </c>
      <c r="C16" s="4">
        <f>SUM(C9:C15)</f>
        <v>4696.2400000000007</v>
      </c>
      <c r="D16" s="4">
        <v>4189.5600000000004</v>
      </c>
      <c r="E16" s="4">
        <v>5302.49</v>
      </c>
    </row>
    <row r="17" spans="1:5" ht="15.75">
      <c r="A17" s="81">
        <v>7</v>
      </c>
      <c r="B17" s="7" t="s">
        <v>157</v>
      </c>
      <c r="C17" s="3"/>
      <c r="D17" s="3"/>
      <c r="E17" s="3"/>
    </row>
    <row r="18" spans="1:5" ht="15.75">
      <c r="A18" s="81">
        <v>8</v>
      </c>
      <c r="B18" s="7" t="s">
        <v>158</v>
      </c>
      <c r="C18" s="3">
        <v>56.41</v>
      </c>
      <c r="D18" s="3">
        <v>56.41</v>
      </c>
      <c r="E18" s="3">
        <f>ECST!I37</f>
        <v>58.391300000000001</v>
      </c>
    </row>
    <row r="19" spans="1:5" ht="15.75">
      <c r="A19" s="81">
        <v>9</v>
      </c>
      <c r="B19" s="7" t="s">
        <v>9</v>
      </c>
      <c r="C19" s="3">
        <v>0.54</v>
      </c>
      <c r="D19" s="3"/>
      <c r="E19" s="3">
        <f>ECST!J37</f>
        <v>0.54</v>
      </c>
    </row>
    <row r="20" spans="1:5" ht="15.75">
      <c r="A20" s="81">
        <v>10</v>
      </c>
      <c r="B20" s="7" t="s">
        <v>159</v>
      </c>
      <c r="C20" s="3">
        <v>1.08</v>
      </c>
      <c r="D20" s="3"/>
      <c r="E20" s="3">
        <f>ECST!K37</f>
        <v>1.08</v>
      </c>
    </row>
    <row r="21" spans="1:5" ht="15.75">
      <c r="A21" s="82">
        <v>11</v>
      </c>
      <c r="B21" s="7" t="s">
        <v>160</v>
      </c>
      <c r="C21" s="3">
        <v>2.15</v>
      </c>
      <c r="D21" s="3"/>
      <c r="E21" s="3">
        <f>ECST!L37</f>
        <v>0.15</v>
      </c>
    </row>
    <row r="22" spans="1:5" ht="15.75">
      <c r="A22" s="88">
        <v>12</v>
      </c>
      <c r="B22" s="89" t="s">
        <v>165</v>
      </c>
      <c r="C22" s="3">
        <v>34.06</v>
      </c>
      <c r="D22" s="3">
        <v>0.04</v>
      </c>
      <c r="E22" s="3">
        <f>ECST!M37</f>
        <v>35.01</v>
      </c>
    </row>
    <row r="23" spans="1:5" ht="15.75">
      <c r="A23" s="6" t="s">
        <v>141</v>
      </c>
      <c r="B23" s="85" t="s">
        <v>161</v>
      </c>
      <c r="C23" s="86">
        <f>SUM(C18:C22)</f>
        <v>94.24</v>
      </c>
      <c r="D23" s="86">
        <v>56.45</v>
      </c>
      <c r="E23" s="86">
        <f>SUM(E18:E22)</f>
        <v>95.171300000000002</v>
      </c>
    </row>
    <row r="24" spans="1:5" ht="15.75">
      <c r="A24" s="81">
        <v>13</v>
      </c>
      <c r="B24" s="85" t="s">
        <v>162</v>
      </c>
      <c r="C24" s="86">
        <f>C16+C23</f>
        <v>4790.4800000000005</v>
      </c>
      <c r="D24" s="86">
        <f>D16+D23</f>
        <v>4246.01</v>
      </c>
      <c r="E24" s="86">
        <f>E16+E23</f>
        <v>5397.6612999999998</v>
      </c>
    </row>
    <row r="25" spans="1:5" ht="15.75">
      <c r="A25" s="81"/>
      <c r="B25" s="7" t="s">
        <v>163</v>
      </c>
      <c r="C25" s="87">
        <v>86.39</v>
      </c>
      <c r="D25" s="87">
        <v>71.959999999999994</v>
      </c>
      <c r="E25" s="87">
        <v>91.44</v>
      </c>
    </row>
    <row r="26" spans="1:5" ht="15.75">
      <c r="A26" s="81"/>
      <c r="B26" s="6" t="s">
        <v>164</v>
      </c>
      <c r="C26" s="86">
        <f>C24-C25</f>
        <v>4704.09</v>
      </c>
      <c r="D26" s="86">
        <f>D24-D25</f>
        <v>4174.05</v>
      </c>
      <c r="E26" s="86">
        <f>E24-E25</f>
        <v>5306.2213000000002</v>
      </c>
    </row>
  </sheetData>
  <mergeCells count="3">
    <mergeCell ref="A1:E1"/>
    <mergeCell ref="A4:E4"/>
    <mergeCell ref="A5:E5"/>
  </mergeCells>
  <printOptions horizontalCentered="1"/>
  <pageMargins left="1.2" right="0.95" top="1" bottom="1" header="0.3" footer="0.3"/>
  <pageSetup orientation="landscape" horizontalDpi="300" verticalDpi="300" r:id="rId1"/>
  <headerFooter>
    <oddFooter>&amp;C4</oddFooter>
  </headerFooter>
</worksheet>
</file>

<file path=xl/worksheets/sheet6.xml><?xml version="1.0" encoding="utf-8"?>
<worksheet xmlns="http://schemas.openxmlformats.org/spreadsheetml/2006/main" xmlns:r="http://schemas.openxmlformats.org/officeDocument/2006/relationships">
  <dimension ref="A1:P39"/>
  <sheetViews>
    <sheetView topLeftCell="A13" zoomScale="90" zoomScaleNormal="90" workbookViewId="0">
      <selection activeCell="O8" sqref="O8:S39"/>
    </sheetView>
  </sheetViews>
  <sheetFormatPr defaultRowHeight="15"/>
  <cols>
    <col min="1" max="1" width="7" customWidth="1"/>
    <col min="2" max="2" width="32.5703125" customWidth="1"/>
    <col min="3" max="3" width="9" customWidth="1"/>
    <col min="4" max="4" width="7.85546875" customWidth="1"/>
    <col min="5" max="5" width="9" customWidth="1"/>
    <col min="6" max="6" width="7.28515625" customWidth="1"/>
    <col min="7" max="7" width="7.42578125" customWidth="1"/>
    <col min="8" max="8" width="9.28515625" customWidth="1"/>
    <col min="9" max="9" width="6.28515625" customWidth="1"/>
    <col min="10" max="10" width="8.140625" customWidth="1"/>
    <col min="11" max="11" width="9" customWidth="1"/>
    <col min="12" max="12" width="7.85546875" customWidth="1"/>
    <col min="13" max="13" width="8.28515625" customWidth="1"/>
    <col min="14" max="14" width="9.7109375" customWidth="1"/>
  </cols>
  <sheetData>
    <row r="1" spans="1:15" ht="26.25" customHeight="1">
      <c r="A1" s="409" t="s">
        <v>22</v>
      </c>
      <c r="B1" s="409"/>
      <c r="C1" s="409"/>
      <c r="D1" s="409"/>
      <c r="E1" s="409"/>
      <c r="F1" s="409"/>
      <c r="G1" s="409"/>
      <c r="H1" s="409"/>
      <c r="I1" s="409"/>
      <c r="J1" s="409"/>
      <c r="K1" s="409"/>
      <c r="L1" s="409"/>
      <c r="M1" s="409"/>
      <c r="N1" s="409"/>
    </row>
    <row r="2" spans="1:15" ht="15" customHeight="1">
      <c r="A2" s="400" t="s">
        <v>304</v>
      </c>
      <c r="B2" s="400"/>
      <c r="C2" s="400"/>
      <c r="D2" s="400"/>
      <c r="E2" s="400"/>
      <c r="F2" s="400"/>
      <c r="G2" s="400"/>
      <c r="H2" s="400"/>
      <c r="I2" s="400"/>
      <c r="J2" s="400"/>
      <c r="K2" s="400"/>
      <c r="L2" s="400"/>
      <c r="M2" s="400"/>
      <c r="N2" s="400"/>
    </row>
    <row r="3" spans="1:15" ht="15" customHeight="1">
      <c r="A3" s="400" t="s">
        <v>24</v>
      </c>
      <c r="B3" s="400"/>
      <c r="C3" s="400"/>
      <c r="D3" s="400"/>
      <c r="E3" s="400"/>
      <c r="F3" s="400"/>
      <c r="G3" s="400"/>
      <c r="H3" s="400"/>
      <c r="I3" s="400"/>
      <c r="J3" s="400"/>
      <c r="K3" s="400"/>
      <c r="L3" s="400"/>
      <c r="M3" s="400"/>
      <c r="N3" s="400"/>
    </row>
    <row r="4" spans="1:15">
      <c r="E4" s="267"/>
      <c r="N4" s="1" t="s">
        <v>23</v>
      </c>
    </row>
    <row r="5" spans="1:15" ht="45">
      <c r="A5" s="141" t="s">
        <v>0</v>
      </c>
      <c r="B5" s="141" t="s">
        <v>1</v>
      </c>
      <c r="C5" s="141" t="s">
        <v>2</v>
      </c>
      <c r="D5" s="141" t="s">
        <v>3</v>
      </c>
      <c r="E5" s="141" t="s">
        <v>4</v>
      </c>
      <c r="F5" s="141" t="s">
        <v>5</v>
      </c>
      <c r="G5" s="141" t="s">
        <v>6</v>
      </c>
      <c r="H5" s="141" t="s">
        <v>7</v>
      </c>
      <c r="I5" s="141" t="s">
        <v>8</v>
      </c>
      <c r="J5" s="141" t="s">
        <v>9</v>
      </c>
      <c r="K5" s="141" t="s">
        <v>10</v>
      </c>
      <c r="L5" s="141" t="s">
        <v>11</v>
      </c>
      <c r="M5" s="268" t="s">
        <v>86</v>
      </c>
      <c r="N5" s="141" t="s">
        <v>7</v>
      </c>
    </row>
    <row r="6" spans="1:15" ht="30">
      <c r="A6" s="141">
        <v>1</v>
      </c>
      <c r="B6" s="141">
        <v>2</v>
      </c>
      <c r="C6" s="141">
        <v>3</v>
      </c>
      <c r="D6" s="141">
        <v>4</v>
      </c>
      <c r="E6" s="141">
        <v>5</v>
      </c>
      <c r="F6" s="141">
        <v>6</v>
      </c>
      <c r="G6" s="269">
        <v>7</v>
      </c>
      <c r="H6" s="141" t="s">
        <v>238</v>
      </c>
      <c r="I6" s="141">
        <v>9</v>
      </c>
      <c r="J6" s="141">
        <v>10</v>
      </c>
      <c r="K6" s="141">
        <v>11</v>
      </c>
      <c r="L6" s="141">
        <v>12</v>
      </c>
      <c r="M6" s="268">
        <v>13</v>
      </c>
      <c r="N6" s="141">
        <v>14</v>
      </c>
    </row>
    <row r="7" spans="1:15">
      <c r="A7" s="270">
        <v>1</v>
      </c>
      <c r="B7" s="271" t="s">
        <v>52</v>
      </c>
      <c r="C7" s="272">
        <v>40.53</v>
      </c>
      <c r="D7" s="272">
        <v>1.53</v>
      </c>
      <c r="E7" s="273">
        <f>C7*78/100</f>
        <v>31.613400000000002</v>
      </c>
      <c r="F7" s="272">
        <v>6.34</v>
      </c>
      <c r="G7" s="274"/>
      <c r="H7" s="275">
        <f>SUM(C7:G7)</f>
        <v>80.013400000000004</v>
      </c>
      <c r="I7" s="272">
        <v>3</v>
      </c>
      <c r="J7" s="275"/>
      <c r="K7" s="275"/>
      <c r="L7" s="275"/>
      <c r="M7" s="275"/>
      <c r="N7" s="275">
        <f>SUM(H7:M7)</f>
        <v>83.013400000000004</v>
      </c>
    </row>
    <row r="8" spans="1:15">
      <c r="A8" s="270">
        <v>2</v>
      </c>
      <c r="B8" s="271" t="s">
        <v>257</v>
      </c>
      <c r="C8" s="276">
        <f>[1]MePTCL!C7</f>
        <v>52.255800000000001</v>
      </c>
      <c r="D8" s="276">
        <f>[1]MePTCL!D7</f>
        <v>1.2392999999999998</v>
      </c>
      <c r="E8" s="273">
        <f>[1]MePTCL!E7</f>
        <v>40.759523999999999</v>
      </c>
      <c r="F8" s="276">
        <f>[1]MePTCL!F7</f>
        <v>10.222200000000001</v>
      </c>
      <c r="G8" s="274"/>
      <c r="H8" s="275">
        <f>[1]MePTCL!H7</f>
        <v>104.47682400000001</v>
      </c>
      <c r="I8" s="276">
        <f>[1]MePTCL!I7</f>
        <v>0.64800000000000002</v>
      </c>
      <c r="J8" s="294">
        <f>[1]MePTCL!J7</f>
        <v>0.54</v>
      </c>
      <c r="K8" s="294">
        <f>[1]MePTCL!K7</f>
        <v>1.08</v>
      </c>
      <c r="L8" s="294"/>
      <c r="M8" s="294">
        <f>[1]MePTCL!M7</f>
        <v>35.01</v>
      </c>
      <c r="N8" s="275">
        <f t="shared" ref="N8:N36" si="0">SUM(H8:M8)</f>
        <v>141.75482400000001</v>
      </c>
      <c r="O8" s="31"/>
    </row>
    <row r="9" spans="1:15">
      <c r="A9" s="270">
        <v>3</v>
      </c>
      <c r="B9" s="271" t="s">
        <v>71</v>
      </c>
      <c r="C9" s="276">
        <f>[1]MePTCL!C8</f>
        <v>76.24799999999999</v>
      </c>
      <c r="D9" s="276">
        <f>[1]MePTCL!D8</f>
        <v>3.7692000000000001</v>
      </c>
      <c r="E9" s="273">
        <f>[1]MePTCL!E8</f>
        <v>59.473439999999989</v>
      </c>
      <c r="F9" s="276">
        <f>[1]MePTCL!F8</f>
        <v>13.9374</v>
      </c>
      <c r="G9" s="274"/>
      <c r="H9" s="275">
        <f>[1]MePTCL!H8</f>
        <v>153.42803999999998</v>
      </c>
      <c r="I9" s="276">
        <f>[1]MePTCL!I8</f>
        <v>1.2258</v>
      </c>
      <c r="J9" s="272"/>
      <c r="K9" s="272"/>
      <c r="L9" s="272"/>
      <c r="M9" s="272"/>
      <c r="N9" s="275">
        <f t="shared" si="0"/>
        <v>154.65383999999997</v>
      </c>
      <c r="O9" s="31"/>
    </row>
    <row r="10" spans="1:15">
      <c r="A10" s="270">
        <v>4</v>
      </c>
      <c r="B10" s="271" t="s">
        <v>72</v>
      </c>
      <c r="C10" s="276">
        <f>[1]MePTCL!C9</f>
        <v>7.0470000000000006</v>
      </c>
      <c r="D10" s="276">
        <f>[1]MePTCL!D9</f>
        <v>1.0746</v>
      </c>
      <c r="E10" s="273">
        <f>[1]MePTCL!E9</f>
        <v>5.4966600000000003</v>
      </c>
      <c r="F10" s="276">
        <f>[1]MePTCL!F9</f>
        <v>1.0341</v>
      </c>
      <c r="G10" s="274"/>
      <c r="H10" s="275">
        <f>[1]MePTCL!H9</f>
        <v>14.652360000000002</v>
      </c>
      <c r="I10" s="272">
        <f>[1]MePTCL!I9</f>
        <v>0.81</v>
      </c>
      <c r="J10" s="272"/>
      <c r="K10" s="272"/>
      <c r="L10" s="272"/>
      <c r="M10" s="272"/>
      <c r="N10" s="275">
        <f t="shared" si="0"/>
        <v>15.462360000000002</v>
      </c>
      <c r="O10" s="31"/>
    </row>
    <row r="11" spans="1:15">
      <c r="A11" s="270">
        <v>5</v>
      </c>
      <c r="B11" s="271" t="s">
        <v>73</v>
      </c>
      <c r="C11" s="276">
        <f>[1]MePTCL!C13</f>
        <v>11.9475</v>
      </c>
      <c r="D11" s="276">
        <f>[1]MePTCL!D13</f>
        <v>0.32939999999999997</v>
      </c>
      <c r="E11" s="273">
        <f>[1]MePTCL!E13</f>
        <v>9.3190499999999989</v>
      </c>
      <c r="F11" s="276">
        <f>[1]MePTCL!F13</f>
        <v>2.7107999999999999</v>
      </c>
      <c r="G11" s="274"/>
      <c r="H11" s="275">
        <f>[1]MePTCL!H13</f>
        <v>24.306749999999997</v>
      </c>
      <c r="I11" s="34">
        <f>[1]MePTCL!I13</f>
        <v>0.81</v>
      </c>
      <c r="J11" s="272"/>
      <c r="K11" s="272"/>
      <c r="L11" s="272"/>
      <c r="M11" s="272"/>
      <c r="N11" s="275">
        <f t="shared" si="0"/>
        <v>25.116749999999996</v>
      </c>
      <c r="O11" s="31"/>
    </row>
    <row r="12" spans="1:15">
      <c r="A12" s="270">
        <v>6</v>
      </c>
      <c r="B12" s="271" t="s">
        <v>12</v>
      </c>
      <c r="C12" s="272">
        <v>39.61</v>
      </c>
      <c r="D12" s="272">
        <v>2.14</v>
      </c>
      <c r="E12" s="273">
        <f>C12*78/100</f>
        <v>30.895799999999998</v>
      </c>
      <c r="F12" s="272">
        <v>6.65</v>
      </c>
      <c r="G12" s="272"/>
      <c r="H12" s="275">
        <f t="shared" ref="H12:H34" si="1">SUM(C12:G12)</f>
        <v>79.2958</v>
      </c>
      <c r="I12" s="272">
        <v>2</v>
      </c>
      <c r="J12" s="272"/>
      <c r="K12" s="272"/>
      <c r="L12" s="272"/>
      <c r="M12" s="272"/>
      <c r="N12" s="275">
        <f t="shared" si="0"/>
        <v>81.2958</v>
      </c>
    </row>
    <row r="13" spans="1:15">
      <c r="A13" s="270">
        <v>7</v>
      </c>
      <c r="B13" s="277" t="s">
        <v>74</v>
      </c>
      <c r="C13" s="276">
        <f>[1]MePTCL!C11</f>
        <v>5.2217999999999991</v>
      </c>
      <c r="D13" s="276">
        <f>[1]MePTCL!D11</f>
        <v>0.16469999999999999</v>
      </c>
      <c r="E13" s="273">
        <f>[1]MePTCL!E11</f>
        <v>4.0730040000000001</v>
      </c>
      <c r="F13" s="276">
        <f>[1]MePTCL!F11</f>
        <v>0.80459999999999998</v>
      </c>
      <c r="G13" s="274"/>
      <c r="H13" s="275">
        <f>[1]MePTCL!H11</f>
        <v>10.264104</v>
      </c>
      <c r="I13" s="276">
        <f>[1]MePTCL!I11</f>
        <v>0.54</v>
      </c>
      <c r="J13" s="272"/>
      <c r="K13" s="272"/>
      <c r="L13" s="272"/>
      <c r="M13" s="272"/>
      <c r="N13" s="275">
        <f t="shared" si="0"/>
        <v>10.804103999999999</v>
      </c>
      <c r="O13" s="31"/>
    </row>
    <row r="14" spans="1:15">
      <c r="A14" s="270">
        <v>8</v>
      </c>
      <c r="B14" s="271" t="s">
        <v>75</v>
      </c>
      <c r="C14" s="276">
        <f>[1]MePTCL!C12</f>
        <v>14.328900000000001</v>
      </c>
      <c r="D14" s="276">
        <f>[1]MePTCL!D12</f>
        <v>0.16469999999999999</v>
      </c>
      <c r="E14" s="273">
        <f>[1]MePTCL!E12</f>
        <v>11.176542</v>
      </c>
      <c r="F14" s="276">
        <f>[1]MePTCL!F12</f>
        <v>2.5731000000000002</v>
      </c>
      <c r="G14" s="274"/>
      <c r="H14" s="275">
        <f>[1]MePTCL!H12</f>
        <v>28.243241999999999</v>
      </c>
      <c r="I14" s="276">
        <f>[1]MePTCL!I12</f>
        <v>0.81</v>
      </c>
      <c r="J14" s="272"/>
      <c r="K14" s="272"/>
      <c r="L14" s="272"/>
      <c r="M14" s="272"/>
      <c r="N14" s="275">
        <f t="shared" si="0"/>
        <v>29.053241999999997</v>
      </c>
      <c r="O14" s="31"/>
    </row>
    <row r="15" spans="1:15">
      <c r="A15" s="270">
        <v>9</v>
      </c>
      <c r="B15" s="271" t="s">
        <v>76</v>
      </c>
      <c r="C15" s="276">
        <f>[1]MePTCL!C10</f>
        <v>13.5297</v>
      </c>
      <c r="D15" s="276">
        <f>[1]MePTCL!D10</f>
        <v>0.32939999999999997</v>
      </c>
      <c r="E15" s="273">
        <f>[1]MePTCL!E10</f>
        <v>10.553165999999999</v>
      </c>
      <c r="F15" s="276">
        <f>[1]MePTCL!F10</f>
        <v>2.1221999999999999</v>
      </c>
      <c r="G15" s="274"/>
      <c r="H15" s="275">
        <f>[1]MePTCL!H10</f>
        <v>26.534465999999998</v>
      </c>
      <c r="I15" s="272">
        <f>[1]MePTCL!I10</f>
        <v>0.13500000000000001</v>
      </c>
      <c r="J15" s="272"/>
      <c r="K15" s="272"/>
      <c r="L15" s="272"/>
      <c r="M15" s="272"/>
      <c r="N15" s="275">
        <f t="shared" si="0"/>
        <v>26.669466</v>
      </c>
      <c r="O15" s="31"/>
    </row>
    <row r="16" spans="1:15">
      <c r="A16" s="270">
        <v>10</v>
      </c>
      <c r="B16" s="271" t="s">
        <v>13</v>
      </c>
      <c r="C16" s="272">
        <v>20.399999999999999</v>
      </c>
      <c r="D16" s="272">
        <v>1.3</v>
      </c>
      <c r="E16" s="273">
        <f>C16*78/100</f>
        <v>15.911999999999999</v>
      </c>
      <c r="F16" s="272">
        <v>4.0199999999999996</v>
      </c>
      <c r="G16" s="272"/>
      <c r="H16" s="275">
        <f t="shared" si="1"/>
        <v>41.631999999999991</v>
      </c>
      <c r="I16" s="272">
        <v>1.5</v>
      </c>
      <c r="J16" s="272"/>
      <c r="K16" s="272"/>
      <c r="L16" s="272"/>
      <c r="M16" s="272"/>
      <c r="N16" s="275">
        <f t="shared" si="0"/>
        <v>43.131999999999991</v>
      </c>
    </row>
    <row r="17" spans="1:15">
      <c r="A17" s="270">
        <v>11</v>
      </c>
      <c r="B17" s="271" t="s">
        <v>14</v>
      </c>
      <c r="C17" s="272">
        <v>22.74</v>
      </c>
      <c r="D17" s="272"/>
      <c r="E17" s="273">
        <f t="shared" ref="E17:E18" si="2">C17*78/100</f>
        <v>17.737199999999998</v>
      </c>
      <c r="F17" s="272">
        <v>4.2300000000000004</v>
      </c>
      <c r="G17" s="272"/>
      <c r="H17" s="275">
        <f t="shared" si="1"/>
        <v>44.7072</v>
      </c>
      <c r="I17" s="272">
        <v>1.5</v>
      </c>
      <c r="J17" s="272"/>
      <c r="K17" s="272"/>
      <c r="L17" s="272"/>
      <c r="M17" s="272"/>
      <c r="N17" s="275">
        <f t="shared" si="0"/>
        <v>46.2072</v>
      </c>
    </row>
    <row r="18" spans="1:15">
      <c r="A18" s="270">
        <v>12</v>
      </c>
      <c r="B18" s="271" t="s">
        <v>263</v>
      </c>
      <c r="C18" s="272">
        <v>10.27</v>
      </c>
      <c r="D18" s="272"/>
      <c r="E18" s="273">
        <f t="shared" si="2"/>
        <v>8.0106000000000002</v>
      </c>
      <c r="F18" s="272">
        <v>1.69</v>
      </c>
      <c r="G18" s="272"/>
      <c r="H18" s="275">
        <f t="shared" si="1"/>
        <v>19.970600000000001</v>
      </c>
      <c r="I18" s="272">
        <v>1</v>
      </c>
      <c r="J18" s="272"/>
      <c r="K18" s="272"/>
      <c r="L18" s="272"/>
      <c r="M18" s="272"/>
      <c r="N18" s="275">
        <f t="shared" si="0"/>
        <v>20.970600000000001</v>
      </c>
    </row>
    <row r="19" spans="1:15">
      <c r="A19" s="270">
        <v>13</v>
      </c>
      <c r="B19" s="271" t="s">
        <v>77</v>
      </c>
      <c r="C19" s="276">
        <f>[1]MePTCL!C14</f>
        <v>1.7172000000000001</v>
      </c>
      <c r="D19" s="276">
        <f>[1]MePTCL!D14</f>
        <v>0.18629999999999999</v>
      </c>
      <c r="E19" s="273">
        <f>[1]MePTCL!E14</f>
        <v>1.3394160000000002</v>
      </c>
      <c r="F19" s="276">
        <f>[1]MePTCL!F14</f>
        <v>0.29700000000000004</v>
      </c>
      <c r="G19" s="272"/>
      <c r="H19" s="275">
        <f>[1]MePTCL!H14</f>
        <v>3.5399160000000003</v>
      </c>
      <c r="I19" s="276">
        <f>[1]MePTCL!I14</f>
        <v>0.13500000000000001</v>
      </c>
      <c r="J19" s="272"/>
      <c r="K19" s="272"/>
      <c r="L19" s="272"/>
      <c r="M19" s="272"/>
      <c r="N19" s="275">
        <f t="shared" si="0"/>
        <v>3.6749160000000005</v>
      </c>
      <c r="O19" s="31"/>
    </row>
    <row r="20" spans="1:15">
      <c r="A20" s="270">
        <v>14</v>
      </c>
      <c r="B20" s="271" t="s">
        <v>78</v>
      </c>
      <c r="C20" s="276">
        <f>[1]MePTCL!C15</f>
        <v>3.0428999999999995</v>
      </c>
      <c r="D20" s="276">
        <f>[1]MePTCL!D15</f>
        <v>0</v>
      </c>
      <c r="E20" s="273">
        <f>[1]MePTCL!E15</f>
        <v>2.373462</v>
      </c>
      <c r="F20" s="276">
        <f>[1]MePTCL!F15</f>
        <v>0.52110000000000001</v>
      </c>
      <c r="G20" s="272"/>
      <c r="H20" s="275">
        <f>[1]MePTCL!H15</f>
        <v>5.9374619999999991</v>
      </c>
      <c r="I20" s="276">
        <f>[1]MePTCL!I15</f>
        <v>0.20250000000000001</v>
      </c>
      <c r="J20" s="272"/>
      <c r="K20" s="272"/>
      <c r="L20" s="272"/>
      <c r="M20" s="272"/>
      <c r="N20" s="275">
        <f t="shared" si="0"/>
        <v>6.1399619999999988</v>
      </c>
      <c r="O20" s="31"/>
    </row>
    <row r="21" spans="1:15">
      <c r="A21" s="270">
        <v>15</v>
      </c>
      <c r="B21" s="271" t="s">
        <v>81</v>
      </c>
      <c r="C21" s="272">
        <v>12.52</v>
      </c>
      <c r="D21" s="272"/>
      <c r="E21" s="273">
        <f t="shared" ref="E21:E27" si="3">C21*78/100</f>
        <v>9.7655999999999992</v>
      </c>
      <c r="F21" s="272">
        <v>2.4300000000000002</v>
      </c>
      <c r="G21" s="272"/>
      <c r="H21" s="275">
        <f t="shared" si="1"/>
        <v>24.715599999999998</v>
      </c>
      <c r="I21" s="272">
        <v>1</v>
      </c>
      <c r="J21" s="272"/>
      <c r="K21" s="272"/>
      <c r="L21" s="272"/>
      <c r="M21" s="272"/>
      <c r="N21" s="275">
        <f t="shared" si="0"/>
        <v>25.715599999999998</v>
      </c>
    </row>
    <row r="22" spans="1:15">
      <c r="A22" s="270">
        <v>16</v>
      </c>
      <c r="B22" s="271" t="s">
        <v>15</v>
      </c>
      <c r="C22" s="272">
        <v>166.88</v>
      </c>
      <c r="D22" s="272">
        <v>33.44</v>
      </c>
      <c r="E22" s="273">
        <f t="shared" si="3"/>
        <v>130.16639999999998</v>
      </c>
      <c r="F22" s="272">
        <v>39.15</v>
      </c>
      <c r="G22" s="272">
        <v>10</v>
      </c>
      <c r="H22" s="275">
        <f t="shared" si="1"/>
        <v>379.63639999999998</v>
      </c>
      <c r="I22" s="272">
        <v>5</v>
      </c>
      <c r="J22" s="272"/>
      <c r="K22" s="272"/>
      <c r="L22" s="272">
        <v>0.15</v>
      </c>
      <c r="M22" s="272"/>
      <c r="N22" s="275">
        <f t="shared" si="0"/>
        <v>384.78639999999996</v>
      </c>
    </row>
    <row r="23" spans="1:15">
      <c r="A23" s="270">
        <v>17</v>
      </c>
      <c r="B23" s="271" t="s">
        <v>16</v>
      </c>
      <c r="C23" s="272">
        <v>185.26</v>
      </c>
      <c r="D23" s="272">
        <v>10.62</v>
      </c>
      <c r="E23" s="273">
        <f t="shared" si="3"/>
        <v>144.50279999999998</v>
      </c>
      <c r="F23" s="272">
        <v>33.82</v>
      </c>
      <c r="G23" s="272">
        <v>10</v>
      </c>
      <c r="H23" s="275">
        <f t="shared" si="1"/>
        <v>384.20279999999997</v>
      </c>
      <c r="I23" s="272">
        <v>4</v>
      </c>
      <c r="J23" s="272"/>
      <c r="K23" s="272"/>
      <c r="L23" s="272"/>
      <c r="M23" s="272"/>
      <c r="N23" s="275">
        <f t="shared" si="0"/>
        <v>388.20279999999997</v>
      </c>
    </row>
    <row r="24" spans="1:15">
      <c r="A24" s="270">
        <v>18</v>
      </c>
      <c r="B24" s="277" t="s">
        <v>17</v>
      </c>
      <c r="C24" s="272">
        <v>165.65</v>
      </c>
      <c r="D24" s="272">
        <v>27.84</v>
      </c>
      <c r="E24" s="273">
        <f t="shared" si="3"/>
        <v>129.20699999999999</v>
      </c>
      <c r="F24" s="272">
        <v>43.78</v>
      </c>
      <c r="G24" s="272">
        <v>10</v>
      </c>
      <c r="H24" s="275">
        <f t="shared" si="1"/>
        <v>376.47699999999998</v>
      </c>
      <c r="I24" s="272">
        <v>3</v>
      </c>
      <c r="J24" s="272"/>
      <c r="K24" s="272"/>
      <c r="L24" s="272"/>
      <c r="M24" s="272"/>
      <c r="N24" s="275">
        <f t="shared" si="0"/>
        <v>379.47699999999998</v>
      </c>
    </row>
    <row r="25" spans="1:15">
      <c r="A25" s="270">
        <v>19</v>
      </c>
      <c r="B25" s="271" t="s">
        <v>18</v>
      </c>
      <c r="C25" s="272">
        <v>63.92</v>
      </c>
      <c r="D25" s="272">
        <v>2</v>
      </c>
      <c r="E25" s="273">
        <f t="shared" si="3"/>
        <v>49.857600000000005</v>
      </c>
      <c r="F25" s="272">
        <v>15.97</v>
      </c>
      <c r="G25" s="272">
        <v>1</v>
      </c>
      <c r="H25" s="275">
        <f t="shared" si="1"/>
        <v>132.74760000000001</v>
      </c>
      <c r="I25" s="272">
        <v>3</v>
      </c>
      <c r="J25" s="272"/>
      <c r="K25" s="272"/>
      <c r="L25" s="272"/>
      <c r="M25" s="272"/>
      <c r="N25" s="275">
        <f t="shared" si="0"/>
        <v>135.74760000000001</v>
      </c>
    </row>
    <row r="26" spans="1:15">
      <c r="A26" s="270">
        <v>20</v>
      </c>
      <c r="B26" s="271" t="s">
        <v>19</v>
      </c>
      <c r="C26" s="272">
        <v>62.22</v>
      </c>
      <c r="D26" s="272">
        <v>11.39</v>
      </c>
      <c r="E26" s="273">
        <f t="shared" si="3"/>
        <v>48.531599999999997</v>
      </c>
      <c r="F26" s="272">
        <v>24.52</v>
      </c>
      <c r="G26" s="272">
        <v>3</v>
      </c>
      <c r="H26" s="275">
        <f t="shared" si="1"/>
        <v>149.66159999999999</v>
      </c>
      <c r="I26" s="272">
        <v>3</v>
      </c>
      <c r="J26" s="272"/>
      <c r="K26" s="272"/>
      <c r="L26" s="272"/>
      <c r="M26" s="272"/>
      <c r="N26" s="275">
        <f t="shared" si="0"/>
        <v>152.66159999999999</v>
      </c>
    </row>
    <row r="27" spans="1:15">
      <c r="A27" s="270">
        <v>21</v>
      </c>
      <c r="B27" s="271" t="s">
        <v>20</v>
      </c>
      <c r="C27" s="272">
        <v>31</v>
      </c>
      <c r="D27" s="272">
        <v>3.13</v>
      </c>
      <c r="E27" s="273">
        <f t="shared" si="3"/>
        <v>24.18</v>
      </c>
      <c r="F27" s="272">
        <v>6.73</v>
      </c>
      <c r="G27" s="272">
        <v>2</v>
      </c>
      <c r="H27" s="275">
        <f t="shared" si="1"/>
        <v>67.040000000000006</v>
      </c>
      <c r="I27" s="272">
        <v>2</v>
      </c>
      <c r="J27" s="272"/>
      <c r="K27" s="272"/>
      <c r="L27" s="272"/>
      <c r="M27" s="272"/>
      <c r="N27" s="275">
        <f t="shared" si="0"/>
        <v>69.040000000000006</v>
      </c>
    </row>
    <row r="28" spans="1:15">
      <c r="A28" s="270">
        <v>22</v>
      </c>
      <c r="B28" s="271" t="s">
        <v>79</v>
      </c>
      <c r="C28" s="276">
        <f>[1]MePTCL!C16</f>
        <v>12.652200000000001</v>
      </c>
      <c r="D28" s="276">
        <f>[1]MePTCL!D16</f>
        <v>0.37259999999999999</v>
      </c>
      <c r="E28" s="273">
        <f>[1]MePTCL!E16</f>
        <v>9.8687160000000009</v>
      </c>
      <c r="F28" s="276">
        <f>[1]MePTCL!F16</f>
        <v>2.7728999999999995</v>
      </c>
      <c r="G28" s="276"/>
      <c r="H28" s="275">
        <f>[1]MePTCL!H16</f>
        <v>25.666416000000002</v>
      </c>
      <c r="I28" s="276">
        <f>[1]MePTCL!I16</f>
        <v>0.81</v>
      </c>
      <c r="J28" s="272"/>
      <c r="K28" s="272"/>
      <c r="L28" s="272"/>
      <c r="M28" s="272"/>
      <c r="N28" s="275">
        <f t="shared" si="0"/>
        <v>26.476416</v>
      </c>
      <c r="O28" s="31"/>
    </row>
    <row r="29" spans="1:15">
      <c r="A29" s="270">
        <v>23</v>
      </c>
      <c r="B29" s="271" t="s">
        <v>80</v>
      </c>
      <c r="C29" s="276">
        <f>[1]MePTCL!C17</f>
        <v>17.414999999999999</v>
      </c>
      <c r="D29" s="276">
        <f>[1]MePTCL!D17</f>
        <v>2.6621999999999999</v>
      </c>
      <c r="E29" s="273">
        <f>[1]MePTCL!E17</f>
        <v>13.5837</v>
      </c>
      <c r="F29" s="276">
        <f>[1]MePTCL!F17</f>
        <v>3.9771000000000005</v>
      </c>
      <c r="G29" s="276">
        <f>[1]MePTCL!G17</f>
        <v>0.16200000000000001</v>
      </c>
      <c r="H29" s="275">
        <f>[1]MePTCL!H17</f>
        <v>37.799999999999997</v>
      </c>
      <c r="I29" s="276">
        <f>[1]MePTCL!I17</f>
        <v>1.08</v>
      </c>
      <c r="J29" s="272"/>
      <c r="K29" s="272"/>
      <c r="L29" s="272"/>
      <c r="M29" s="272"/>
      <c r="N29" s="275">
        <f t="shared" si="0"/>
        <v>38.879999999999995</v>
      </c>
      <c r="O29" s="31"/>
    </row>
    <row r="30" spans="1:15">
      <c r="A30" s="270">
        <v>24</v>
      </c>
      <c r="B30" s="271" t="s">
        <v>239</v>
      </c>
      <c r="C30" s="278">
        <f>[1]MePTCL!C18</f>
        <v>3.8853000000000004</v>
      </c>
      <c r="D30" s="278">
        <f>[1]MePTCL!D18</f>
        <v>0</v>
      </c>
      <c r="E30" s="273">
        <f>[1]MePTCL!E18</f>
        <v>3.0305340000000007</v>
      </c>
      <c r="F30" s="278">
        <f>[1]MePTCL!F18</f>
        <v>0.89910000000000001</v>
      </c>
      <c r="G30" s="278"/>
      <c r="H30" s="275">
        <f>[1]MePTCL!H18</f>
        <v>7.8149340000000009</v>
      </c>
      <c r="I30" s="278">
        <f>[1]MePTCL!I18</f>
        <v>0.13500000000000001</v>
      </c>
      <c r="J30" s="272"/>
      <c r="K30" s="272"/>
      <c r="L30" s="272"/>
      <c r="M30" s="272"/>
      <c r="N30" s="275">
        <f t="shared" si="0"/>
        <v>7.9499340000000007</v>
      </c>
      <c r="O30" s="31"/>
    </row>
    <row r="31" spans="1:15">
      <c r="A31" s="270">
        <v>25</v>
      </c>
      <c r="B31" s="271" t="s">
        <v>82</v>
      </c>
      <c r="C31" s="272">
        <v>45.73</v>
      </c>
      <c r="D31" s="272">
        <v>5.27</v>
      </c>
      <c r="E31" s="273">
        <f t="shared" ref="E31:E33" si="4">C31*78/100</f>
        <v>35.669399999999996</v>
      </c>
      <c r="F31" s="272">
        <v>10.94</v>
      </c>
      <c r="G31" s="272">
        <v>3</v>
      </c>
      <c r="H31" s="275">
        <f t="shared" si="1"/>
        <v>100.60939999999999</v>
      </c>
      <c r="I31" s="272">
        <v>2</v>
      </c>
      <c r="J31" s="272"/>
      <c r="K31" s="272"/>
      <c r="L31" s="272"/>
      <c r="M31" s="272"/>
      <c r="N31" s="275">
        <f t="shared" si="0"/>
        <v>102.60939999999999</v>
      </c>
    </row>
    <row r="32" spans="1:15">
      <c r="A32" s="270">
        <v>26</v>
      </c>
      <c r="B32" s="271" t="s">
        <v>85</v>
      </c>
      <c r="C32" s="272">
        <v>17.350000000000001</v>
      </c>
      <c r="D32" s="272"/>
      <c r="E32" s="273">
        <f t="shared" si="4"/>
        <v>13.533000000000001</v>
      </c>
      <c r="F32" s="272">
        <v>3.52</v>
      </c>
      <c r="G32" s="272"/>
      <c r="H32" s="275">
        <f t="shared" si="1"/>
        <v>34.403000000000006</v>
      </c>
      <c r="I32" s="272">
        <v>1</v>
      </c>
      <c r="J32" s="272"/>
      <c r="K32" s="272"/>
      <c r="L32" s="272"/>
      <c r="M32" s="272"/>
      <c r="N32" s="275">
        <f t="shared" si="0"/>
        <v>35.403000000000006</v>
      </c>
    </row>
    <row r="33" spans="1:16">
      <c r="A33" s="270">
        <v>27</v>
      </c>
      <c r="B33" s="271" t="s">
        <v>83</v>
      </c>
      <c r="C33" s="276">
        <v>1171.94</v>
      </c>
      <c r="D33" s="276"/>
      <c r="E33" s="273">
        <f t="shared" si="4"/>
        <v>914.11320000000012</v>
      </c>
      <c r="F33" s="276">
        <v>64.05</v>
      </c>
      <c r="H33" s="275">
        <f>SUM(C33:F33)</f>
        <v>2150.1032000000005</v>
      </c>
      <c r="I33" s="276">
        <v>18.05</v>
      </c>
      <c r="J33" s="276"/>
      <c r="K33" s="276"/>
      <c r="L33" s="276"/>
      <c r="M33" s="276"/>
      <c r="N33" s="275">
        <f t="shared" si="0"/>
        <v>2168.1532000000007</v>
      </c>
      <c r="O33" s="31"/>
    </row>
    <row r="34" spans="1:16">
      <c r="A34" s="270">
        <v>28</v>
      </c>
      <c r="B34" s="271" t="s">
        <v>84</v>
      </c>
      <c r="C34" s="272">
        <f>[1]MePTCL!$C$20</f>
        <v>89.216199999999986</v>
      </c>
      <c r="D34" s="272"/>
      <c r="E34" s="273"/>
      <c r="F34" s="272"/>
      <c r="G34" s="272"/>
      <c r="H34" s="275">
        <f t="shared" si="1"/>
        <v>89.216199999999986</v>
      </c>
      <c r="I34" s="272"/>
      <c r="J34" s="272"/>
      <c r="K34" s="272"/>
      <c r="L34" s="272"/>
      <c r="M34" s="272"/>
      <c r="N34" s="275">
        <f t="shared" si="0"/>
        <v>89.216199999999986</v>
      </c>
      <c r="O34" s="31"/>
    </row>
    <row r="35" spans="1:16" ht="16.5" customHeight="1">
      <c r="A35" s="270">
        <v>29</v>
      </c>
      <c r="B35" s="2" t="s">
        <v>369</v>
      </c>
      <c r="C35" s="272"/>
      <c r="D35" s="272"/>
      <c r="E35" s="272"/>
      <c r="F35" s="272"/>
      <c r="G35" s="272"/>
      <c r="H35" s="293">
        <v>642.38</v>
      </c>
      <c r="I35" s="272"/>
      <c r="J35" s="272"/>
      <c r="K35" s="272"/>
      <c r="L35" s="272"/>
      <c r="M35" s="272"/>
      <c r="N35" s="275">
        <f t="shared" si="0"/>
        <v>642.38</v>
      </c>
      <c r="O35" s="31"/>
    </row>
    <row r="36" spans="1:16">
      <c r="A36" s="270">
        <v>30</v>
      </c>
      <c r="B36" s="2" t="s">
        <v>370</v>
      </c>
      <c r="C36" s="272"/>
      <c r="D36" s="272"/>
      <c r="E36" s="272"/>
      <c r="F36" s="272"/>
      <c r="G36" s="272"/>
      <c r="H36" s="275">
        <v>63.02</v>
      </c>
      <c r="I36" s="272"/>
      <c r="J36" s="272"/>
      <c r="K36" s="272"/>
      <c r="L36" s="272"/>
      <c r="M36" s="272"/>
      <c r="N36" s="275">
        <f t="shared" si="0"/>
        <v>63.02</v>
      </c>
      <c r="O36" s="31"/>
    </row>
    <row r="37" spans="1:16">
      <c r="A37" s="141"/>
      <c r="B37" s="141" t="s">
        <v>21</v>
      </c>
      <c r="C37" s="275">
        <f>SUM(C7:C36)</f>
        <v>2364.5274999999992</v>
      </c>
      <c r="D37" s="275">
        <f t="shared" ref="D37:M37" si="5">SUM(D7:D36)</f>
        <v>108.95239999999998</v>
      </c>
      <c r="E37" s="275">
        <f t="shared" si="5"/>
        <v>1774.7428140000002</v>
      </c>
      <c r="F37" s="275">
        <f t="shared" si="5"/>
        <v>309.71159999999998</v>
      </c>
      <c r="G37" s="275">
        <f t="shared" si="5"/>
        <v>39.161999999999999</v>
      </c>
      <c r="H37" s="275">
        <v>5302.49</v>
      </c>
      <c r="I37" s="275">
        <f t="shared" si="5"/>
        <v>58.391300000000001</v>
      </c>
      <c r="J37" s="275">
        <f t="shared" si="5"/>
        <v>0.54</v>
      </c>
      <c r="K37" s="275">
        <f t="shared" si="5"/>
        <v>1.08</v>
      </c>
      <c r="L37" s="275">
        <f t="shared" si="5"/>
        <v>0.15</v>
      </c>
      <c r="M37" s="275">
        <f t="shared" si="5"/>
        <v>35.01</v>
      </c>
      <c r="N37" s="275">
        <v>5397.66</v>
      </c>
      <c r="O37" s="203"/>
      <c r="P37" s="31"/>
    </row>
    <row r="38" spans="1:16">
      <c r="A38" s="279"/>
      <c r="B38" s="279"/>
      <c r="C38" s="280"/>
      <c r="D38" s="280"/>
      <c r="E38" s="280"/>
      <c r="F38" s="280"/>
      <c r="G38" s="280"/>
      <c r="H38" s="280"/>
      <c r="I38" s="280"/>
      <c r="J38" s="280"/>
      <c r="K38" s="280"/>
      <c r="L38" s="280"/>
      <c r="M38" s="280"/>
      <c r="N38" s="280"/>
    </row>
    <row r="39" spans="1:16">
      <c r="E39" s="267"/>
    </row>
  </sheetData>
  <mergeCells count="3">
    <mergeCell ref="A2:N2"/>
    <mergeCell ref="A3:N3"/>
    <mergeCell ref="A1:N1"/>
  </mergeCells>
  <printOptions horizontalCentered="1"/>
  <pageMargins left="0.95" right="0.7" top="0.75" bottom="0.75" header="0.3" footer="0.3"/>
  <pageSetup scale="85" orientation="landscape" horizontalDpi="300" verticalDpi="300" r:id="rId1"/>
  <headerFooter>
    <oddFooter>&amp;C5</oddFooter>
  </headerFooter>
</worksheet>
</file>

<file path=xl/worksheets/sheet7.xml><?xml version="1.0" encoding="utf-8"?>
<worksheet xmlns="http://schemas.openxmlformats.org/spreadsheetml/2006/main" xmlns:r="http://schemas.openxmlformats.org/officeDocument/2006/relationships">
  <dimension ref="A1:G26"/>
  <sheetViews>
    <sheetView topLeftCell="A12" workbookViewId="0">
      <selection activeCell="E26" sqref="E26"/>
    </sheetView>
  </sheetViews>
  <sheetFormatPr defaultRowHeight="15"/>
  <cols>
    <col min="2" max="2" width="76.5703125" customWidth="1"/>
    <col min="3" max="3" width="13.85546875" customWidth="1"/>
    <col min="4" max="4" width="15" customWidth="1"/>
    <col min="5" max="5" width="12.42578125" customWidth="1"/>
  </cols>
  <sheetData>
    <row r="1" spans="1:5" ht="26.25" customHeight="1">
      <c r="A1" s="410" t="s">
        <v>22</v>
      </c>
      <c r="B1" s="410"/>
      <c r="C1" s="410"/>
      <c r="D1" s="411"/>
      <c r="E1" s="411"/>
    </row>
    <row r="2" spans="1:5" ht="15.75">
      <c r="A2" s="189"/>
      <c r="B2" s="189"/>
      <c r="C2" s="189"/>
    </row>
    <row r="3" spans="1:5" ht="15.75">
      <c r="A3" s="189"/>
      <c r="B3" s="189"/>
      <c r="C3" s="189"/>
    </row>
    <row r="4" spans="1:5" ht="15" customHeight="1">
      <c r="A4" s="408" t="s">
        <v>305</v>
      </c>
      <c r="B4" s="408"/>
      <c r="C4" s="408"/>
      <c r="D4" s="388"/>
      <c r="E4" s="388"/>
    </row>
    <row r="5" spans="1:5">
      <c r="A5" s="221"/>
      <c r="B5" s="221"/>
      <c r="C5" s="221"/>
    </row>
    <row r="6" spans="1:5" ht="15" customHeight="1">
      <c r="A6" s="408" t="s">
        <v>166</v>
      </c>
      <c r="B6" s="408"/>
      <c r="C6" s="408"/>
      <c r="D6" s="388"/>
      <c r="E6" s="388"/>
    </row>
    <row r="7" spans="1:5">
      <c r="C7" s="1"/>
      <c r="D7" s="1"/>
      <c r="E7" s="1" t="s">
        <v>23</v>
      </c>
    </row>
    <row r="8" spans="1:5" ht="28.5">
      <c r="A8" s="17" t="s">
        <v>25</v>
      </c>
      <c r="B8" s="17" t="s">
        <v>38</v>
      </c>
      <c r="C8" s="17" t="s">
        <v>261</v>
      </c>
      <c r="D8" s="17" t="s">
        <v>306</v>
      </c>
      <c r="E8" s="17" t="s">
        <v>307</v>
      </c>
    </row>
    <row r="9" spans="1:5">
      <c r="A9" s="93">
        <v>1</v>
      </c>
      <c r="B9" s="93">
        <v>2</v>
      </c>
      <c r="C9" s="90" t="s">
        <v>149</v>
      </c>
      <c r="D9" s="90" t="s">
        <v>236</v>
      </c>
      <c r="E9" s="90" t="s">
        <v>237</v>
      </c>
    </row>
    <row r="10" spans="1:5">
      <c r="A10" s="139">
        <v>1</v>
      </c>
      <c r="B10" s="140" t="s">
        <v>167</v>
      </c>
      <c r="C10" s="84">
        <v>0.96</v>
      </c>
      <c r="D10" s="84">
        <v>0.68</v>
      </c>
      <c r="E10" s="84">
        <f>AGE!C37</f>
        <v>0.92900000000000005</v>
      </c>
    </row>
    <row r="11" spans="1:5">
      <c r="A11" s="139">
        <v>2</v>
      </c>
      <c r="B11" s="140" t="s">
        <v>168</v>
      </c>
      <c r="C11" s="84">
        <v>5.21</v>
      </c>
      <c r="D11" s="84">
        <v>4.5999999999999996</v>
      </c>
      <c r="E11" s="84">
        <f>AGE!D37</f>
        <v>6.3916000000000013</v>
      </c>
    </row>
    <row r="12" spans="1:5">
      <c r="A12" s="139">
        <v>3</v>
      </c>
      <c r="B12" s="140" t="s">
        <v>169</v>
      </c>
      <c r="C12" s="84">
        <v>124.74</v>
      </c>
      <c r="D12" s="84">
        <v>85.89</v>
      </c>
      <c r="E12" s="84">
        <f>AGE!E37</f>
        <v>124.74</v>
      </c>
    </row>
    <row r="13" spans="1:5" ht="18" customHeight="1">
      <c r="A13" s="139">
        <v>4</v>
      </c>
      <c r="B13" s="140" t="s">
        <v>170</v>
      </c>
      <c r="C13" s="84">
        <v>23.29</v>
      </c>
      <c r="D13" s="84">
        <v>40.36</v>
      </c>
      <c r="E13" s="84">
        <f>AGE!F37</f>
        <v>23.555000000000003</v>
      </c>
    </row>
    <row r="14" spans="1:5">
      <c r="A14" s="139">
        <v>5</v>
      </c>
      <c r="B14" s="140" t="s">
        <v>171</v>
      </c>
      <c r="C14" s="84">
        <v>54.85</v>
      </c>
      <c r="D14" s="84">
        <v>56.59</v>
      </c>
      <c r="E14" s="84">
        <f>AGE!G37</f>
        <v>51.292000000000002</v>
      </c>
    </row>
    <row r="15" spans="1:5">
      <c r="A15" s="139">
        <v>6</v>
      </c>
      <c r="B15" s="140" t="s">
        <v>29</v>
      </c>
      <c r="C15" s="84">
        <v>51.13</v>
      </c>
      <c r="D15" s="84">
        <v>57.1</v>
      </c>
      <c r="E15" s="84">
        <f>AGE!H37</f>
        <v>53.446300000000001</v>
      </c>
    </row>
    <row r="16" spans="1:5">
      <c r="A16" s="139">
        <v>7</v>
      </c>
      <c r="B16" s="140" t="s">
        <v>172</v>
      </c>
      <c r="C16" s="84">
        <v>11.08</v>
      </c>
      <c r="D16" s="84">
        <v>17.61</v>
      </c>
      <c r="E16" s="84">
        <f>AGE!I37</f>
        <v>13.1365</v>
      </c>
    </row>
    <row r="17" spans="1:7">
      <c r="A17" s="139">
        <v>8</v>
      </c>
      <c r="B17" s="140" t="s">
        <v>173</v>
      </c>
      <c r="C17" s="84">
        <v>5.12</v>
      </c>
      <c r="D17" s="84">
        <v>4.2</v>
      </c>
      <c r="E17" s="84">
        <f>AGE!J37</f>
        <v>4.3164999999999996</v>
      </c>
    </row>
    <row r="18" spans="1:7">
      <c r="A18" s="139">
        <v>9</v>
      </c>
      <c r="B18" s="140" t="s">
        <v>174</v>
      </c>
      <c r="C18" s="84">
        <v>7.79</v>
      </c>
      <c r="D18" s="84">
        <v>5.49</v>
      </c>
      <c r="E18" s="84">
        <f>AGE!K37</f>
        <v>7.29</v>
      </c>
    </row>
    <row r="19" spans="1:7">
      <c r="A19" s="139">
        <v>10</v>
      </c>
      <c r="B19" s="140" t="s">
        <v>175</v>
      </c>
      <c r="C19" s="84">
        <v>1.79</v>
      </c>
      <c r="D19" s="84">
        <v>1.91</v>
      </c>
      <c r="E19" s="84">
        <f>AGE!L37</f>
        <v>2.1451000000000007</v>
      </c>
    </row>
    <row r="20" spans="1:7">
      <c r="A20" s="139">
        <v>11</v>
      </c>
      <c r="B20" s="140" t="s">
        <v>176</v>
      </c>
      <c r="C20" s="84">
        <v>2.0299999999999998</v>
      </c>
      <c r="D20" s="84">
        <v>1.7</v>
      </c>
      <c r="E20" s="84">
        <f>AGE!M37</f>
        <v>1.645</v>
      </c>
    </row>
    <row r="21" spans="1:7">
      <c r="A21" s="139">
        <v>12</v>
      </c>
      <c r="B21" s="140" t="s">
        <v>177</v>
      </c>
      <c r="C21" s="84">
        <v>28.97</v>
      </c>
      <c r="D21" s="84">
        <v>28.52</v>
      </c>
      <c r="E21" s="84">
        <f>AGE!N37</f>
        <v>30.594000000000012</v>
      </c>
    </row>
    <row r="22" spans="1:7">
      <c r="A22" s="139">
        <v>13</v>
      </c>
      <c r="B22" s="140" t="s">
        <v>36</v>
      </c>
      <c r="C22" s="84">
        <v>7.7</v>
      </c>
      <c r="D22" s="84">
        <v>2.2000000000000002</v>
      </c>
      <c r="E22" s="84">
        <f>AGE!O37</f>
        <v>4.1850000000000005</v>
      </c>
    </row>
    <row r="23" spans="1:7">
      <c r="A23" s="139">
        <v>14</v>
      </c>
      <c r="B23" s="140" t="s">
        <v>178</v>
      </c>
      <c r="C23" s="84">
        <v>2.5499999999999998</v>
      </c>
      <c r="D23" s="84">
        <v>1.74</v>
      </c>
      <c r="E23" s="84">
        <f>AGE!P37</f>
        <v>2.5515000000000003</v>
      </c>
    </row>
    <row r="24" spans="1:7">
      <c r="A24" s="139"/>
      <c r="B24" s="141" t="s">
        <v>179</v>
      </c>
      <c r="C24" s="77">
        <f>SUM(C10:C23)</f>
        <v>327.21000000000004</v>
      </c>
      <c r="D24" s="77">
        <v>308.58999999999997</v>
      </c>
      <c r="E24" s="77">
        <v>326.24</v>
      </c>
      <c r="G24">
        <v>326.22000000000003</v>
      </c>
    </row>
    <row r="25" spans="1:7">
      <c r="A25" s="34"/>
      <c r="B25" s="34" t="s">
        <v>163</v>
      </c>
      <c r="C25" s="74">
        <v>5.99</v>
      </c>
      <c r="D25" s="74">
        <v>6.57</v>
      </c>
      <c r="E25" s="74">
        <v>6.36</v>
      </c>
    </row>
    <row r="26" spans="1:7">
      <c r="A26" s="34"/>
      <c r="B26" s="91" t="s">
        <v>7</v>
      </c>
      <c r="C26" s="92">
        <f>C24-C25</f>
        <v>321.22000000000003</v>
      </c>
      <c r="D26" s="92">
        <f>D24-D25</f>
        <v>302.02</v>
      </c>
      <c r="E26" s="92">
        <v>319.88</v>
      </c>
    </row>
  </sheetData>
  <mergeCells count="3">
    <mergeCell ref="A1:E1"/>
    <mergeCell ref="A4:E4"/>
    <mergeCell ref="A6:E6"/>
  </mergeCells>
  <printOptions horizontalCentered="1"/>
  <pageMargins left="1.2" right="0.7" top="0.75" bottom="0.75" header="0.3" footer="0.3"/>
  <pageSetup scale="93" orientation="landscape" horizontalDpi="300" verticalDpi="300" r:id="rId1"/>
  <headerFooter>
    <oddFooter>&amp;C6</oddFooter>
  </headerFooter>
</worksheet>
</file>

<file path=xl/worksheets/sheet8.xml><?xml version="1.0" encoding="utf-8"?>
<worksheet xmlns="http://schemas.openxmlformats.org/spreadsheetml/2006/main" xmlns:r="http://schemas.openxmlformats.org/officeDocument/2006/relationships">
  <dimension ref="A1:R38"/>
  <sheetViews>
    <sheetView topLeftCell="C16" workbookViewId="0">
      <selection activeCell="Q40" sqref="Q40"/>
    </sheetView>
  </sheetViews>
  <sheetFormatPr defaultRowHeight="15"/>
  <cols>
    <col min="1" max="1" width="5" customWidth="1"/>
    <col min="2" max="2" width="27.42578125" customWidth="1"/>
    <col min="3" max="3" width="7.140625" customWidth="1"/>
    <col min="4" max="4" width="7.85546875" customWidth="1"/>
    <col min="5" max="5" width="8.85546875" customWidth="1"/>
    <col min="6" max="6" width="8.7109375" customWidth="1"/>
    <col min="7" max="7" width="8.5703125" customWidth="1"/>
    <col min="8" max="8" width="7.85546875" customWidth="1"/>
    <col min="9" max="9" width="7.42578125" customWidth="1"/>
    <col min="10" max="10" width="8.28515625" customWidth="1"/>
    <col min="11" max="11" width="6.5703125" customWidth="1"/>
    <col min="12" max="12" width="8.140625" customWidth="1"/>
    <col min="13" max="13" width="7.7109375" customWidth="1"/>
    <col min="14" max="14" width="8.140625" customWidth="1"/>
    <col min="15" max="15" width="7.85546875" customWidth="1"/>
    <col min="16" max="16" width="7" customWidth="1"/>
    <col min="17" max="17" width="8" customWidth="1"/>
  </cols>
  <sheetData>
    <row r="1" spans="1:18" ht="26.25" customHeight="1">
      <c r="A1" s="410" t="s">
        <v>22</v>
      </c>
      <c r="B1" s="410"/>
      <c r="C1" s="410"/>
      <c r="D1" s="410"/>
      <c r="E1" s="410"/>
      <c r="F1" s="410"/>
      <c r="G1" s="410"/>
      <c r="H1" s="410"/>
      <c r="I1" s="410"/>
      <c r="J1" s="410"/>
      <c r="K1" s="410"/>
      <c r="L1" s="410"/>
      <c r="M1" s="410"/>
      <c r="N1" s="410"/>
      <c r="O1" s="412"/>
      <c r="P1" s="412"/>
      <c r="Q1" s="412"/>
    </row>
    <row r="2" spans="1:18" ht="15.75">
      <c r="A2" s="189"/>
      <c r="B2" s="189"/>
      <c r="C2" s="189"/>
      <c r="D2" s="189"/>
      <c r="E2" s="189"/>
      <c r="F2" s="189"/>
      <c r="G2" s="189"/>
      <c r="H2" s="189"/>
      <c r="I2" s="189"/>
      <c r="J2" s="189"/>
      <c r="K2" s="189"/>
      <c r="L2" s="189"/>
      <c r="M2" s="189"/>
      <c r="N2" s="189"/>
      <c r="O2" s="220"/>
      <c r="P2" s="220"/>
      <c r="Q2" s="220"/>
    </row>
    <row r="3" spans="1:18" ht="15" customHeight="1">
      <c r="A3" s="408" t="s">
        <v>305</v>
      </c>
      <c r="B3" s="408"/>
      <c r="C3" s="408"/>
      <c r="D3" s="408"/>
      <c r="E3" s="408"/>
      <c r="F3" s="390"/>
      <c r="G3" s="390"/>
      <c r="H3" s="390"/>
      <c r="I3" s="390"/>
      <c r="J3" s="390"/>
      <c r="K3" s="390"/>
      <c r="L3" s="390"/>
      <c r="M3" s="390"/>
      <c r="N3" s="390"/>
      <c r="O3" s="390"/>
      <c r="P3" s="390"/>
      <c r="Q3" s="390"/>
    </row>
    <row r="4" spans="1:18" ht="15" customHeight="1">
      <c r="A4" s="408" t="s">
        <v>166</v>
      </c>
      <c r="B4" s="408"/>
      <c r="C4" s="408"/>
      <c r="D4" s="408"/>
      <c r="E4" s="408"/>
      <c r="F4" s="390"/>
      <c r="G4" s="390"/>
      <c r="H4" s="390"/>
      <c r="I4" s="390"/>
      <c r="J4" s="390"/>
      <c r="K4" s="390"/>
      <c r="L4" s="390"/>
      <c r="M4" s="390"/>
      <c r="N4" s="390"/>
      <c r="O4" s="390"/>
      <c r="P4" s="390"/>
      <c r="Q4" s="390"/>
    </row>
    <row r="5" spans="1:18">
      <c r="Q5" s="222" t="s">
        <v>37</v>
      </c>
    </row>
    <row r="6" spans="1:18" ht="15" customHeight="1">
      <c r="A6" s="413" t="s">
        <v>25</v>
      </c>
      <c r="B6" s="413" t="s">
        <v>1</v>
      </c>
      <c r="C6" s="413" t="s">
        <v>26</v>
      </c>
      <c r="D6" s="413" t="s">
        <v>87</v>
      </c>
      <c r="E6" s="419" t="s">
        <v>251</v>
      </c>
      <c r="F6" s="413" t="s">
        <v>27</v>
      </c>
      <c r="G6" s="413" t="s">
        <v>28</v>
      </c>
      <c r="H6" s="414" t="s">
        <v>308</v>
      </c>
      <c r="I6" s="413" t="s">
        <v>30</v>
      </c>
      <c r="J6" s="417" t="s">
        <v>31</v>
      </c>
      <c r="K6" s="413" t="s">
        <v>32</v>
      </c>
      <c r="L6" s="418" t="s">
        <v>33</v>
      </c>
      <c r="M6" s="417" t="s">
        <v>34</v>
      </c>
      <c r="N6" s="413" t="s">
        <v>35</v>
      </c>
      <c r="O6" s="417" t="s">
        <v>36</v>
      </c>
      <c r="P6" s="417" t="s">
        <v>88</v>
      </c>
      <c r="Q6" s="413" t="s">
        <v>7</v>
      </c>
    </row>
    <row r="7" spans="1:18">
      <c r="A7" s="413"/>
      <c r="B7" s="413"/>
      <c r="C7" s="413"/>
      <c r="D7" s="413"/>
      <c r="E7" s="419"/>
      <c r="F7" s="413"/>
      <c r="G7" s="413"/>
      <c r="H7" s="415"/>
      <c r="I7" s="413"/>
      <c r="J7" s="417"/>
      <c r="K7" s="413"/>
      <c r="L7" s="418"/>
      <c r="M7" s="417"/>
      <c r="N7" s="413"/>
      <c r="O7" s="417"/>
      <c r="P7" s="417"/>
      <c r="Q7" s="417"/>
    </row>
    <row r="8" spans="1:18">
      <c r="A8" s="413"/>
      <c r="B8" s="413"/>
      <c r="C8" s="413"/>
      <c r="D8" s="413"/>
      <c r="E8" s="419"/>
      <c r="F8" s="413"/>
      <c r="G8" s="413"/>
      <c r="H8" s="415"/>
      <c r="I8" s="413"/>
      <c r="J8" s="417"/>
      <c r="K8" s="413"/>
      <c r="L8" s="418"/>
      <c r="M8" s="417"/>
      <c r="N8" s="413"/>
      <c r="O8" s="417"/>
      <c r="P8" s="417"/>
      <c r="Q8" s="417"/>
    </row>
    <row r="9" spans="1:18" ht="21.75" customHeight="1">
      <c r="A9" s="413"/>
      <c r="B9" s="413"/>
      <c r="C9" s="413"/>
      <c r="D9" s="413"/>
      <c r="E9" s="419"/>
      <c r="F9" s="413"/>
      <c r="G9" s="413"/>
      <c r="H9" s="416"/>
      <c r="I9" s="413"/>
      <c r="J9" s="417"/>
      <c r="K9" s="413"/>
      <c r="L9" s="418"/>
      <c r="M9" s="417"/>
      <c r="N9" s="413"/>
      <c r="O9" s="417"/>
      <c r="P9" s="417"/>
      <c r="Q9" s="417"/>
    </row>
    <row r="10" spans="1:18">
      <c r="A10" s="223">
        <v>1</v>
      </c>
      <c r="B10" s="223">
        <v>2</v>
      </c>
      <c r="C10" s="223">
        <v>3</v>
      </c>
      <c r="D10" s="223">
        <v>4</v>
      </c>
      <c r="E10" s="223">
        <v>5</v>
      </c>
      <c r="F10" s="223">
        <v>6</v>
      </c>
      <c r="G10" s="223">
        <v>7</v>
      </c>
      <c r="H10" s="78">
        <v>8</v>
      </c>
      <c r="I10" s="223">
        <v>9</v>
      </c>
      <c r="J10" s="78">
        <v>10</v>
      </c>
      <c r="K10" s="223">
        <v>11</v>
      </c>
      <c r="L10" s="78">
        <v>12</v>
      </c>
      <c r="M10" s="223">
        <v>13</v>
      </c>
      <c r="N10" s="78">
        <v>14</v>
      </c>
      <c r="O10" s="223">
        <v>15</v>
      </c>
      <c r="P10" s="78">
        <v>16</v>
      </c>
      <c r="Q10" s="223">
        <v>17</v>
      </c>
    </row>
    <row r="11" spans="1:18">
      <c r="A11" s="22">
        <v>1</v>
      </c>
      <c r="B11" s="2" t="s">
        <v>52</v>
      </c>
      <c r="C11" s="29">
        <v>0.1</v>
      </c>
      <c r="D11" s="29">
        <v>0.2</v>
      </c>
      <c r="E11" s="29"/>
      <c r="F11" s="29">
        <v>1</v>
      </c>
      <c r="G11" s="29">
        <v>3</v>
      </c>
      <c r="H11" s="29">
        <v>0.6</v>
      </c>
      <c r="I11" s="29">
        <v>2</v>
      </c>
      <c r="J11" s="29">
        <v>0.5</v>
      </c>
      <c r="K11" s="29"/>
      <c r="L11" s="3"/>
      <c r="M11" s="29">
        <v>0.5</v>
      </c>
      <c r="N11" s="29">
        <v>5</v>
      </c>
      <c r="O11" s="29"/>
      <c r="P11" s="29"/>
      <c r="Q11" s="27">
        <f>SUM(C11:P11)</f>
        <v>12.899999999999999</v>
      </c>
    </row>
    <row r="12" spans="1:18">
      <c r="A12" s="22">
        <v>2</v>
      </c>
      <c r="B12" s="2" t="s">
        <v>257</v>
      </c>
      <c r="C12" s="34">
        <f>[2]MePTCL!C11</f>
        <v>5.4000000000000006E-2</v>
      </c>
      <c r="D12" s="34">
        <f>[2]MePTCL!D11</f>
        <v>0.81</v>
      </c>
      <c r="E12" s="34">
        <f>[2]MePTCL!E11</f>
        <v>124.74</v>
      </c>
      <c r="F12" s="34">
        <f>[2]MePTCL!F11</f>
        <v>1.35</v>
      </c>
      <c r="G12" s="34">
        <f>[2]MePTCL!G11</f>
        <v>0.43200000000000005</v>
      </c>
      <c r="H12" s="34">
        <f>[2]MePTCL!H11</f>
        <v>0.54</v>
      </c>
      <c r="I12" s="34">
        <f>[2]MePTCL!I11</f>
        <v>0.27</v>
      </c>
      <c r="J12" s="34">
        <f>[2]MePTCL!J11</f>
        <v>0.54</v>
      </c>
      <c r="K12" s="34">
        <f>[2]MePTCL!K11</f>
        <v>3.24</v>
      </c>
      <c r="L12" s="34">
        <f>[2]MePTCL!L11</f>
        <v>0.27</v>
      </c>
      <c r="M12" s="34">
        <f>[2]MePTCL!M11</f>
        <v>0.40500000000000003</v>
      </c>
      <c r="N12" s="34">
        <f>[2]MePTCL!N11</f>
        <v>0.56700000000000006</v>
      </c>
      <c r="O12" s="34">
        <f>[2]MePTCL!O11</f>
        <v>0.94499999999999995</v>
      </c>
      <c r="P12" s="34">
        <f>[2]MePTCL!P11</f>
        <v>0.81</v>
      </c>
      <c r="Q12" s="27">
        <f t="shared" ref="Q12:Q36" si="0">SUM(C12:P12)</f>
        <v>134.97300000000001</v>
      </c>
      <c r="R12" s="31"/>
    </row>
    <row r="13" spans="1:18">
      <c r="A13" s="22">
        <v>3</v>
      </c>
      <c r="B13" s="2" t="s">
        <v>71</v>
      </c>
      <c r="C13" s="34">
        <f>[2]MePTCL!C12</f>
        <v>0.67500000000000004</v>
      </c>
      <c r="D13" s="199">
        <f>[2]MePTCL!D12</f>
        <v>0.67500000000000004</v>
      </c>
      <c r="E13" s="199"/>
      <c r="F13" s="199">
        <f>[2]MePTCL!F12</f>
        <v>1.08</v>
      </c>
      <c r="G13" s="199">
        <f>[2]MePTCL!G12</f>
        <v>0.81</v>
      </c>
      <c r="H13" s="199">
        <f>[2]MePTCL!H12</f>
        <v>0.81</v>
      </c>
      <c r="I13" s="199">
        <f>[2]MePTCL!I12</f>
        <v>1.08</v>
      </c>
      <c r="J13" s="199">
        <f>[2]MePTCL!J12</f>
        <v>0.13500000000000001</v>
      </c>
      <c r="K13" s="199">
        <f>[2]MePTCL!K12</f>
        <v>4.05</v>
      </c>
      <c r="L13" s="199">
        <f>[2]MePTCL!L12</f>
        <v>0.54</v>
      </c>
      <c r="M13" s="199">
        <f>[2]MePTCL!M12</f>
        <v>0.54</v>
      </c>
      <c r="N13" s="199">
        <f>[2]MePTCL!N12</f>
        <v>2.7</v>
      </c>
      <c r="O13" s="199">
        <f>[2]MePTCL!O12</f>
        <v>0.54</v>
      </c>
      <c r="P13" s="199">
        <f>[2]MePTCL!P12</f>
        <v>1.62</v>
      </c>
      <c r="Q13" s="27">
        <f t="shared" si="0"/>
        <v>15.254999999999999</v>
      </c>
      <c r="R13" s="31"/>
    </row>
    <row r="14" spans="1:18">
      <c r="A14" s="22">
        <v>4</v>
      </c>
      <c r="B14" s="2" t="s">
        <v>72</v>
      </c>
      <c r="C14" s="199"/>
      <c r="D14" s="199">
        <f>[2]MePTCL!D13</f>
        <v>5.4000000000000006E-2</v>
      </c>
      <c r="E14" s="199"/>
      <c r="F14" s="199">
        <f>[2]MePTCL!F13</f>
        <v>0.1215</v>
      </c>
      <c r="G14" s="199">
        <f>[2]MePTCL!G13</f>
        <v>0.40500000000000003</v>
      </c>
      <c r="H14" s="199">
        <f>[2]MePTCL!H13</f>
        <v>0.13500000000000001</v>
      </c>
      <c r="I14" s="199">
        <f>[2]MePTCL!I13</f>
        <v>0.13500000000000001</v>
      </c>
      <c r="J14" s="199">
        <f>[2]MePTCL!J13</f>
        <v>0.20250000000000001</v>
      </c>
      <c r="K14" s="199"/>
      <c r="L14" s="199"/>
      <c r="M14" s="199"/>
      <c r="N14" s="199"/>
      <c r="O14" s="199">
        <f>[2]MePTCL!O13</f>
        <v>2.7</v>
      </c>
      <c r="P14" s="199"/>
      <c r="Q14" s="27">
        <f t="shared" si="0"/>
        <v>3.7530000000000001</v>
      </c>
      <c r="R14" s="31"/>
    </row>
    <row r="15" spans="1:18">
      <c r="A15" s="22">
        <v>5</v>
      </c>
      <c r="B15" s="2" t="s">
        <v>73</v>
      </c>
      <c r="C15" s="199"/>
      <c r="D15" s="199"/>
      <c r="E15" s="199"/>
      <c r="F15" s="74">
        <f>[2]MePTCL!F14</f>
        <v>4.0500000000000001E-2</v>
      </c>
      <c r="G15" s="74">
        <f>[2]MePTCL!G14</f>
        <v>0.16200000000000001</v>
      </c>
      <c r="H15" s="74">
        <f>[2]MePTCL!H14</f>
        <v>0.21600000000000003</v>
      </c>
      <c r="I15" s="74">
        <f>[2]MePTCL!I14</f>
        <v>0</v>
      </c>
      <c r="J15" s="74">
        <f>[2]MePTCL!J14</f>
        <v>2.7000000000000003E-2</v>
      </c>
      <c r="K15" s="199"/>
      <c r="L15" s="199"/>
      <c r="M15" s="199"/>
      <c r="N15" s="199"/>
      <c r="O15" s="199"/>
      <c r="P15" s="199"/>
      <c r="Q15" s="27">
        <f t="shared" si="0"/>
        <v>0.44550000000000006</v>
      </c>
      <c r="R15" s="31"/>
    </row>
    <row r="16" spans="1:18">
      <c r="A16" s="22">
        <v>6</v>
      </c>
      <c r="B16" s="21" t="s">
        <v>74</v>
      </c>
      <c r="C16" s="199"/>
      <c r="D16" s="199"/>
      <c r="E16" s="199"/>
      <c r="F16" s="199">
        <f>[2]MePTCL!F16</f>
        <v>0.27</v>
      </c>
      <c r="G16" s="199">
        <f>[2]MePTCL!G16</f>
        <v>0.27</v>
      </c>
      <c r="H16" s="199">
        <f>[2]MePTCL!H16</f>
        <v>0.54</v>
      </c>
      <c r="I16" s="199">
        <f>[2]MePTCL!I16</f>
        <v>0.13500000000000001</v>
      </c>
      <c r="J16" s="199">
        <f>[2]MePTCL!J16</f>
        <v>2.7000000000000003E-2</v>
      </c>
      <c r="K16" s="199"/>
      <c r="L16" s="199"/>
      <c r="M16" s="199"/>
      <c r="N16" s="199"/>
      <c r="O16" s="199"/>
      <c r="P16" s="199"/>
      <c r="Q16" s="27">
        <f t="shared" si="0"/>
        <v>1.242</v>
      </c>
      <c r="R16" s="31"/>
    </row>
    <row r="17" spans="1:18">
      <c r="A17" s="22">
        <v>7</v>
      </c>
      <c r="B17" s="2" t="s">
        <v>75</v>
      </c>
      <c r="C17" s="199"/>
      <c r="D17" s="199"/>
      <c r="E17" s="199"/>
      <c r="F17" s="199">
        <f>[2]MePTCL!F17</f>
        <v>0.13500000000000001</v>
      </c>
      <c r="G17" s="199">
        <f>[2]MePTCL!G17</f>
        <v>0.40500000000000003</v>
      </c>
      <c r="H17" s="199">
        <f>[2]MePTCL!H17</f>
        <v>0.40500000000000003</v>
      </c>
      <c r="I17" s="199">
        <f>[2]MePTCL!I17</f>
        <v>0</v>
      </c>
      <c r="J17" s="199">
        <f>[2]MePTCL!J17</f>
        <v>2.7000000000000003E-2</v>
      </c>
      <c r="K17" s="199"/>
      <c r="L17" s="199"/>
      <c r="M17" s="199"/>
      <c r="N17" s="199"/>
      <c r="O17" s="199"/>
      <c r="P17" s="199"/>
      <c r="Q17" s="27">
        <f t="shared" si="0"/>
        <v>0.97200000000000009</v>
      </c>
      <c r="R17" s="31"/>
    </row>
    <row r="18" spans="1:18">
      <c r="A18" s="22">
        <v>8</v>
      </c>
      <c r="B18" s="2" t="s">
        <v>76</v>
      </c>
      <c r="C18" s="199"/>
      <c r="D18" s="199">
        <f>[2]MePTCL!D15</f>
        <v>4.0500000000000001E-2</v>
      </c>
      <c r="E18" s="199"/>
      <c r="F18" s="199">
        <f>[2]MePTCL!F15</f>
        <v>4.05</v>
      </c>
      <c r="G18" s="199">
        <f>[2]MePTCL!G15</f>
        <v>0.40500000000000003</v>
      </c>
      <c r="H18" s="199">
        <f>[2]MePTCL!H15</f>
        <v>0.27</v>
      </c>
      <c r="I18" s="199">
        <f>[2]MePTCL!I15</f>
        <v>0.13500000000000001</v>
      </c>
      <c r="J18" s="199">
        <f>[2]MePTCL!J15</f>
        <v>2.7000000000000003E-2</v>
      </c>
      <c r="K18" s="199"/>
      <c r="L18" s="199">
        <f>[2]MePTCL!L15</f>
        <v>1.3500000000000002E-2</v>
      </c>
      <c r="M18" s="199"/>
      <c r="N18" s="199"/>
      <c r="O18" s="199"/>
      <c r="P18" s="199"/>
      <c r="Q18" s="27">
        <f t="shared" si="0"/>
        <v>4.9409999999999989</v>
      </c>
      <c r="R18" s="31"/>
    </row>
    <row r="19" spans="1:18">
      <c r="A19" s="22">
        <v>9</v>
      </c>
      <c r="B19" s="2" t="s">
        <v>12</v>
      </c>
      <c r="C19" s="5">
        <v>0.1</v>
      </c>
      <c r="D19" s="5">
        <v>0.1</v>
      </c>
      <c r="E19" s="5"/>
      <c r="F19" s="5">
        <v>1.25</v>
      </c>
      <c r="G19" s="5">
        <v>3</v>
      </c>
      <c r="H19" s="5">
        <v>0.6</v>
      </c>
      <c r="I19" s="5">
        <v>2</v>
      </c>
      <c r="J19" s="5">
        <v>0.3</v>
      </c>
      <c r="K19" s="5"/>
      <c r="L19" s="5">
        <v>0.3</v>
      </c>
      <c r="M19" s="5">
        <v>0.2</v>
      </c>
      <c r="N19" s="5"/>
      <c r="O19" s="5"/>
      <c r="P19" s="5"/>
      <c r="Q19" s="27">
        <f t="shared" si="0"/>
        <v>7.85</v>
      </c>
    </row>
    <row r="20" spans="1:18">
      <c r="A20" s="22">
        <v>10</v>
      </c>
      <c r="B20" s="2" t="s">
        <v>13</v>
      </c>
      <c r="C20" s="5"/>
      <c r="D20" s="5"/>
      <c r="E20" s="5"/>
      <c r="F20" s="5">
        <v>0.5</v>
      </c>
      <c r="G20" s="5">
        <v>3</v>
      </c>
      <c r="H20" s="5">
        <v>2</v>
      </c>
      <c r="I20" s="5">
        <v>1.3</v>
      </c>
      <c r="J20" s="5">
        <v>0.2</v>
      </c>
      <c r="K20" s="5"/>
      <c r="L20" s="5"/>
      <c r="M20" s="5"/>
      <c r="N20" s="5"/>
      <c r="O20" s="5"/>
      <c r="P20" s="5"/>
      <c r="Q20" s="27">
        <f t="shared" si="0"/>
        <v>7</v>
      </c>
    </row>
    <row r="21" spans="1:18">
      <c r="A21" s="22">
        <v>11</v>
      </c>
      <c r="B21" s="2" t="s">
        <v>14</v>
      </c>
      <c r="C21" s="5"/>
      <c r="D21" s="5">
        <v>0.2</v>
      </c>
      <c r="E21" s="5"/>
      <c r="F21" s="5">
        <v>0.5</v>
      </c>
      <c r="G21" s="5">
        <v>2</v>
      </c>
      <c r="H21" s="5">
        <v>1</v>
      </c>
      <c r="I21" s="5">
        <v>0.8</v>
      </c>
      <c r="J21" s="5">
        <v>0.2</v>
      </c>
      <c r="K21" s="5"/>
      <c r="L21" s="5"/>
      <c r="M21" s="5"/>
      <c r="N21" s="5"/>
      <c r="O21" s="5"/>
      <c r="P21" s="5"/>
      <c r="Q21" s="27">
        <f t="shared" si="0"/>
        <v>4.7</v>
      </c>
    </row>
    <row r="22" spans="1:18">
      <c r="A22" s="22">
        <v>12</v>
      </c>
      <c r="B22" s="2" t="s">
        <v>263</v>
      </c>
      <c r="C22" s="5"/>
      <c r="D22" s="5"/>
      <c r="E22" s="5"/>
      <c r="F22" s="5">
        <v>0.5</v>
      </c>
      <c r="G22" s="5">
        <v>2</v>
      </c>
      <c r="H22" s="5">
        <v>1</v>
      </c>
      <c r="I22" s="5">
        <v>0.2</v>
      </c>
      <c r="J22" s="5">
        <v>0.2</v>
      </c>
      <c r="K22" s="5"/>
      <c r="L22" s="5"/>
      <c r="M22" s="5"/>
      <c r="N22" s="5"/>
      <c r="O22" s="5"/>
      <c r="P22" s="5"/>
      <c r="Q22" s="27">
        <f t="shared" si="0"/>
        <v>3.9000000000000004</v>
      </c>
    </row>
    <row r="23" spans="1:18">
      <c r="A23" s="22">
        <v>13</v>
      </c>
      <c r="B23" s="2" t="s">
        <v>77</v>
      </c>
      <c r="C23" s="199"/>
      <c r="D23" s="199"/>
      <c r="E23" s="199"/>
      <c r="F23" s="199">
        <f>[2]MePTCL!F18</f>
        <v>0.45899999999999996</v>
      </c>
      <c r="G23" s="199">
        <f>[2]MePTCL!G18</f>
        <v>0.54</v>
      </c>
      <c r="H23" s="199">
        <f>[2]MePTCL!H18</f>
        <v>0.24299999999999999</v>
      </c>
      <c r="I23" s="199">
        <f>[2]MePTCL!I18</f>
        <v>3.0780000000000003</v>
      </c>
      <c r="J23" s="199">
        <f>[2]MePTCL!J18</f>
        <v>0</v>
      </c>
      <c r="K23" s="199"/>
      <c r="L23" s="199"/>
      <c r="M23" s="199"/>
      <c r="N23" s="199">
        <f>[2]MePTCL!N18</f>
        <v>21.6</v>
      </c>
      <c r="O23" s="199"/>
      <c r="P23" s="199"/>
      <c r="Q23" s="27">
        <f t="shared" si="0"/>
        <v>25.92</v>
      </c>
      <c r="R23" s="31"/>
    </row>
    <row r="24" spans="1:18">
      <c r="A24" s="22">
        <v>14</v>
      </c>
      <c r="B24" s="2" t="s">
        <v>78</v>
      </c>
      <c r="C24" s="199"/>
      <c r="D24" s="199"/>
      <c r="E24" s="199"/>
      <c r="F24" s="199">
        <f>[2]MePTCL!F19</f>
        <v>0.18899999999999997</v>
      </c>
      <c r="G24" s="199">
        <f>[2]MePTCL!G19</f>
        <v>0.54</v>
      </c>
      <c r="H24" s="199">
        <f>[2]MePTCL!H19</f>
        <v>0.40500000000000003</v>
      </c>
      <c r="I24" s="199">
        <f>[2]MePTCL!I19</f>
        <v>0</v>
      </c>
      <c r="J24" s="199">
        <f>[2]MePTCL!J19</f>
        <v>2.7000000000000003E-2</v>
      </c>
      <c r="K24" s="199"/>
      <c r="L24" s="199"/>
      <c r="M24" s="199"/>
      <c r="N24" s="199"/>
      <c r="O24" s="199"/>
      <c r="P24" s="199"/>
      <c r="Q24" s="27">
        <f t="shared" si="0"/>
        <v>1.1609999999999998</v>
      </c>
      <c r="R24" s="31"/>
    </row>
    <row r="25" spans="1:18">
      <c r="A25" s="22">
        <v>15</v>
      </c>
      <c r="B25" s="2" t="s">
        <v>81</v>
      </c>
      <c r="C25" s="5"/>
      <c r="D25" s="5">
        <v>0.1</v>
      </c>
      <c r="E25" s="5"/>
      <c r="F25" s="5">
        <v>0.3</v>
      </c>
      <c r="G25" s="5">
        <v>1</v>
      </c>
      <c r="H25" s="5">
        <v>0.5</v>
      </c>
      <c r="I25" s="5">
        <v>0.1</v>
      </c>
      <c r="J25" s="5">
        <v>0.1</v>
      </c>
      <c r="K25" s="5"/>
      <c r="L25" s="5">
        <v>0.05</v>
      </c>
      <c r="M25" s="5"/>
      <c r="N25" s="5">
        <v>0.1</v>
      </c>
      <c r="O25" s="5"/>
      <c r="P25" s="5"/>
      <c r="Q25" s="27">
        <f t="shared" si="0"/>
        <v>2.25</v>
      </c>
    </row>
    <row r="26" spans="1:18">
      <c r="A26" s="22">
        <v>16</v>
      </c>
      <c r="B26" s="2" t="s">
        <v>15</v>
      </c>
      <c r="C26" s="30"/>
      <c r="D26" s="30">
        <v>0.4</v>
      </c>
      <c r="E26" s="30"/>
      <c r="F26" s="30">
        <v>2</v>
      </c>
      <c r="G26" s="30">
        <v>6</v>
      </c>
      <c r="H26" s="30">
        <v>8</v>
      </c>
      <c r="I26" s="30">
        <v>0.3</v>
      </c>
      <c r="J26" s="30">
        <v>0.4</v>
      </c>
      <c r="K26" s="30"/>
      <c r="L26" s="30">
        <v>0.1</v>
      </c>
      <c r="M26" s="30"/>
      <c r="N26" s="30"/>
      <c r="O26" s="30"/>
      <c r="P26" s="30"/>
      <c r="Q26" s="27">
        <f t="shared" si="0"/>
        <v>17.2</v>
      </c>
    </row>
    <row r="27" spans="1:18">
      <c r="A27" s="22">
        <v>17</v>
      </c>
      <c r="B27" s="2" t="s">
        <v>16</v>
      </c>
      <c r="C27" s="30"/>
      <c r="D27" s="30">
        <v>2</v>
      </c>
      <c r="E27" s="30"/>
      <c r="F27" s="30">
        <v>2</v>
      </c>
      <c r="G27" s="30">
        <v>7</v>
      </c>
      <c r="H27" s="30">
        <v>12</v>
      </c>
      <c r="I27" s="30">
        <v>0.35</v>
      </c>
      <c r="J27" s="30">
        <v>0.25</v>
      </c>
      <c r="K27" s="30"/>
      <c r="L27" s="30">
        <v>0.1</v>
      </c>
      <c r="M27" s="30"/>
      <c r="N27" s="30">
        <v>0.1</v>
      </c>
      <c r="O27" s="30"/>
      <c r="P27" s="30"/>
      <c r="Q27" s="27">
        <f t="shared" si="0"/>
        <v>23.800000000000004</v>
      </c>
    </row>
    <row r="28" spans="1:18">
      <c r="A28" s="22">
        <v>18</v>
      </c>
      <c r="B28" s="21" t="s">
        <v>17</v>
      </c>
      <c r="C28" s="30"/>
      <c r="D28" s="30">
        <v>0.4</v>
      </c>
      <c r="E28" s="30"/>
      <c r="F28" s="30">
        <v>1.5</v>
      </c>
      <c r="G28" s="30">
        <v>7</v>
      </c>
      <c r="H28" s="30">
        <v>10</v>
      </c>
      <c r="I28" s="30">
        <v>0.3</v>
      </c>
      <c r="J28" s="30">
        <v>0.2</v>
      </c>
      <c r="K28" s="30"/>
      <c r="L28" s="30">
        <v>0.25</v>
      </c>
      <c r="M28" s="30"/>
      <c r="N28" s="30">
        <v>0.1</v>
      </c>
      <c r="O28" s="30"/>
      <c r="P28" s="30"/>
      <c r="Q28" s="27">
        <f t="shared" si="0"/>
        <v>19.75</v>
      </c>
    </row>
    <row r="29" spans="1:18">
      <c r="A29" s="22">
        <v>19</v>
      </c>
      <c r="B29" s="2" t="s">
        <v>18</v>
      </c>
      <c r="C29" s="30"/>
      <c r="D29" s="30">
        <v>0.5</v>
      </c>
      <c r="E29" s="30"/>
      <c r="F29" s="30">
        <v>1.5</v>
      </c>
      <c r="G29" s="30">
        <v>5</v>
      </c>
      <c r="H29" s="30">
        <v>5</v>
      </c>
      <c r="I29" s="30"/>
      <c r="J29" s="30">
        <v>0.3</v>
      </c>
      <c r="K29" s="30"/>
      <c r="L29" s="30">
        <v>0.1</v>
      </c>
      <c r="M29" s="30"/>
      <c r="N29" s="30">
        <v>0.1</v>
      </c>
      <c r="O29" s="30"/>
      <c r="P29" s="30"/>
      <c r="Q29" s="27">
        <f t="shared" si="0"/>
        <v>12.5</v>
      </c>
    </row>
    <row r="30" spans="1:18">
      <c r="A30" s="22">
        <v>20</v>
      </c>
      <c r="B30" s="2" t="s">
        <v>19</v>
      </c>
      <c r="C30" s="30"/>
      <c r="D30" s="30">
        <v>0.2</v>
      </c>
      <c r="E30" s="30"/>
      <c r="F30" s="30">
        <v>1.5</v>
      </c>
      <c r="G30" s="30">
        <v>3</v>
      </c>
      <c r="H30" s="30">
        <v>4.5</v>
      </c>
      <c r="I30" s="30">
        <v>0.2</v>
      </c>
      <c r="J30" s="30">
        <v>0.2</v>
      </c>
      <c r="K30" s="30"/>
      <c r="L30" s="30">
        <v>0.1</v>
      </c>
      <c r="M30" s="30"/>
      <c r="N30" s="30">
        <v>0.1</v>
      </c>
      <c r="O30" s="30"/>
      <c r="P30" s="30"/>
      <c r="Q30" s="27">
        <f t="shared" si="0"/>
        <v>9.7999999999999972</v>
      </c>
    </row>
    <row r="31" spans="1:18">
      <c r="A31" s="22">
        <v>21</v>
      </c>
      <c r="B31" s="2" t="s">
        <v>20</v>
      </c>
      <c r="C31" s="30"/>
      <c r="D31" s="30">
        <v>0.25</v>
      </c>
      <c r="E31" s="30"/>
      <c r="F31" s="30">
        <v>1</v>
      </c>
      <c r="G31" s="30">
        <v>1</v>
      </c>
      <c r="H31" s="30">
        <v>1</v>
      </c>
      <c r="I31" s="30"/>
      <c r="J31" s="30">
        <v>0.2</v>
      </c>
      <c r="K31" s="30"/>
      <c r="L31" s="30"/>
      <c r="M31" s="30"/>
      <c r="N31" s="30"/>
      <c r="O31" s="30"/>
      <c r="P31" s="30"/>
      <c r="Q31" s="27">
        <f t="shared" si="0"/>
        <v>3.45</v>
      </c>
    </row>
    <row r="32" spans="1:18">
      <c r="A32" s="22">
        <v>22</v>
      </c>
      <c r="B32" s="2" t="s">
        <v>79</v>
      </c>
      <c r="C32" s="199"/>
      <c r="D32" s="199"/>
      <c r="E32" s="199"/>
      <c r="F32" s="199">
        <f>[2]MePTCL!F20</f>
        <v>0.54</v>
      </c>
      <c r="G32" s="199">
        <f>[2]MePTCL!G20</f>
        <v>0.54</v>
      </c>
      <c r="H32" s="199">
        <f>[2]MePTCL!H20</f>
        <v>0.17280000000000001</v>
      </c>
      <c r="I32" s="199">
        <f>[2]MePTCL!I20</f>
        <v>0.48599999999999999</v>
      </c>
      <c r="J32" s="199">
        <f>[2]MePTCL!J20</f>
        <v>2.7000000000000003E-2</v>
      </c>
      <c r="K32" s="199"/>
      <c r="L32" s="199"/>
      <c r="M32" s="199"/>
      <c r="N32" s="199"/>
      <c r="O32" s="199"/>
      <c r="P32" s="199"/>
      <c r="Q32" s="27">
        <f t="shared" si="0"/>
        <v>1.7658</v>
      </c>
      <c r="R32" s="31"/>
    </row>
    <row r="33" spans="1:18">
      <c r="A33" s="22">
        <v>23</v>
      </c>
      <c r="B33" s="2" t="s">
        <v>80</v>
      </c>
      <c r="C33" s="199"/>
      <c r="D33" s="199">
        <f>[2]MePTCL!D21</f>
        <v>6.2100000000000002E-2</v>
      </c>
      <c r="E33" s="199"/>
      <c r="F33" s="199">
        <f>[2]MePTCL!F21</f>
        <v>0.13500000000000001</v>
      </c>
      <c r="G33" s="199">
        <f>[2]MePTCL!G21</f>
        <v>0.24299999999999999</v>
      </c>
      <c r="H33" s="199">
        <f>[2]MePTCL!H21</f>
        <v>0.22949999999999998</v>
      </c>
      <c r="I33" s="199">
        <f>[2]MePTCL!I21</f>
        <v>6.7500000000000004E-2</v>
      </c>
      <c r="J33" s="199">
        <f>[2]MePTCL!J21</f>
        <v>2.7000000000000003E-2</v>
      </c>
      <c r="K33" s="199"/>
      <c r="L33" s="199">
        <f>[2]MePTCL!L21</f>
        <v>2.1600000000000001E-2</v>
      </c>
      <c r="M33" s="199"/>
      <c r="N33" s="199">
        <f>[2]MePTCL!N21</f>
        <v>2.7000000000000003E-2</v>
      </c>
      <c r="O33" s="199"/>
      <c r="P33" s="199">
        <f>[2]MePTCL!P21</f>
        <v>0.1215</v>
      </c>
      <c r="Q33" s="27">
        <f t="shared" si="0"/>
        <v>0.93419999999999992</v>
      </c>
      <c r="R33" s="31"/>
    </row>
    <row r="34" spans="1:18">
      <c r="A34" s="22">
        <v>24</v>
      </c>
      <c r="B34" s="2" t="s">
        <v>255</v>
      </c>
      <c r="C34" s="224"/>
      <c r="D34" s="224"/>
      <c r="E34" s="224"/>
      <c r="F34" s="224">
        <f>[2]MePTCL!F22</f>
        <v>0.13500000000000001</v>
      </c>
      <c r="G34" s="224">
        <f>[2]MePTCL!G22</f>
        <v>0.54</v>
      </c>
      <c r="H34" s="224">
        <f>[2]MePTCL!H22</f>
        <v>1.08</v>
      </c>
      <c r="I34" s="224"/>
      <c r="J34" s="224"/>
      <c r="K34" s="224"/>
      <c r="L34" s="224"/>
      <c r="M34" s="224"/>
      <c r="N34" s="224"/>
      <c r="O34" s="224"/>
      <c r="P34" s="224"/>
      <c r="Q34" s="27">
        <f t="shared" si="0"/>
        <v>1.7550000000000001</v>
      </c>
      <c r="R34" s="31"/>
    </row>
    <row r="35" spans="1:18">
      <c r="A35" s="22">
        <v>25</v>
      </c>
      <c r="B35" s="2" t="s">
        <v>82</v>
      </c>
      <c r="C35" s="5"/>
      <c r="D35" s="5">
        <v>0.2</v>
      </c>
      <c r="E35" s="5"/>
      <c r="F35" s="5">
        <v>1</v>
      </c>
      <c r="G35" s="5">
        <v>2</v>
      </c>
      <c r="H35" s="5">
        <v>1.2</v>
      </c>
      <c r="I35" s="5">
        <v>0.1</v>
      </c>
      <c r="J35" s="5">
        <v>0.1</v>
      </c>
      <c r="K35" s="5"/>
      <c r="L35" s="5">
        <v>0.1</v>
      </c>
      <c r="M35" s="5"/>
      <c r="N35" s="5">
        <v>0.1</v>
      </c>
      <c r="O35" s="5"/>
      <c r="P35" s="5"/>
      <c r="Q35" s="27">
        <f t="shared" si="0"/>
        <v>4.7999999999999989</v>
      </c>
    </row>
    <row r="36" spans="1:18">
      <c r="A36" s="22">
        <v>26</v>
      </c>
      <c r="B36" s="2" t="s">
        <v>85</v>
      </c>
      <c r="C36" s="5"/>
      <c r="D36" s="5">
        <v>0.2</v>
      </c>
      <c r="E36" s="5"/>
      <c r="F36" s="5">
        <v>0.5</v>
      </c>
      <c r="G36" s="5">
        <v>1</v>
      </c>
      <c r="H36" s="5">
        <v>1</v>
      </c>
      <c r="I36" s="5">
        <v>0.1</v>
      </c>
      <c r="J36" s="5">
        <v>0.1</v>
      </c>
      <c r="K36" s="5"/>
      <c r="L36" s="5">
        <v>0.2</v>
      </c>
      <c r="M36" s="5"/>
      <c r="N36" s="5">
        <v>0.1</v>
      </c>
      <c r="O36" s="5"/>
      <c r="P36" s="5"/>
      <c r="Q36" s="27">
        <f t="shared" si="0"/>
        <v>3.2000000000000006</v>
      </c>
    </row>
    <row r="37" spans="1:18">
      <c r="A37" s="23"/>
      <c r="B37" s="223" t="s">
        <v>21</v>
      </c>
      <c r="C37" s="28">
        <f>SUM(C11:C36)</f>
        <v>0.92900000000000005</v>
      </c>
      <c r="D37" s="28">
        <f t="shared" ref="D37:P37" si="1">SUM(D11:D36)</f>
        <v>6.3916000000000013</v>
      </c>
      <c r="E37" s="28">
        <f t="shared" si="1"/>
        <v>124.74</v>
      </c>
      <c r="F37" s="28">
        <f t="shared" si="1"/>
        <v>23.555000000000003</v>
      </c>
      <c r="G37" s="28">
        <f t="shared" si="1"/>
        <v>51.292000000000002</v>
      </c>
      <c r="H37" s="28">
        <f t="shared" si="1"/>
        <v>53.446300000000001</v>
      </c>
      <c r="I37" s="28">
        <f t="shared" si="1"/>
        <v>13.1365</v>
      </c>
      <c r="J37" s="28">
        <f t="shared" si="1"/>
        <v>4.3164999999999996</v>
      </c>
      <c r="K37" s="28">
        <f t="shared" si="1"/>
        <v>7.29</v>
      </c>
      <c r="L37" s="28">
        <f t="shared" si="1"/>
        <v>2.1451000000000007</v>
      </c>
      <c r="M37" s="28">
        <f t="shared" si="1"/>
        <v>1.645</v>
      </c>
      <c r="N37" s="28">
        <f t="shared" si="1"/>
        <v>30.594000000000012</v>
      </c>
      <c r="O37" s="28">
        <f t="shared" si="1"/>
        <v>4.1850000000000005</v>
      </c>
      <c r="P37" s="28">
        <f t="shared" si="1"/>
        <v>2.5515000000000003</v>
      </c>
      <c r="Q37" s="28">
        <v>326.24</v>
      </c>
      <c r="R37" s="204"/>
    </row>
    <row r="38" spans="1:18">
      <c r="C38" s="31"/>
      <c r="D38" s="31"/>
      <c r="E38" s="31"/>
      <c r="F38" s="31"/>
      <c r="G38" s="31"/>
      <c r="H38" s="31"/>
      <c r="I38" s="31"/>
      <c r="J38" s="31"/>
      <c r="K38" s="31"/>
      <c r="L38" s="31"/>
      <c r="M38" s="31"/>
      <c r="N38" s="31"/>
      <c r="O38" s="31"/>
      <c r="P38" s="31"/>
      <c r="Q38" s="31"/>
    </row>
  </sheetData>
  <mergeCells count="20">
    <mergeCell ref="C6:C9"/>
    <mergeCell ref="D6:D9"/>
    <mergeCell ref="E6:E9"/>
    <mergeCell ref="F6:F9"/>
    <mergeCell ref="A1:Q1"/>
    <mergeCell ref="G6:G9"/>
    <mergeCell ref="H6:H9"/>
    <mergeCell ref="I6:I9"/>
    <mergeCell ref="J6:J9"/>
    <mergeCell ref="K6:K9"/>
    <mergeCell ref="Q6:Q9"/>
    <mergeCell ref="L6:L9"/>
    <mergeCell ref="M6:M9"/>
    <mergeCell ref="N6:N9"/>
    <mergeCell ref="O6:O9"/>
    <mergeCell ref="P6:P9"/>
    <mergeCell ref="A3:Q3"/>
    <mergeCell ref="A4:Q4"/>
    <mergeCell ref="A6:A9"/>
    <mergeCell ref="B6:B9"/>
  </mergeCells>
  <printOptions horizontalCentered="1"/>
  <pageMargins left="0.95" right="0.7" top="0.75" bottom="0.75" header="0.3" footer="0.3"/>
  <pageSetup scale="80" orientation="landscape" horizontalDpi="300" verticalDpi="300" r:id="rId1"/>
  <headerFooter>
    <oddFooter>&amp;C7</oddFooter>
  </headerFooter>
  <colBreaks count="1" manualBreakCount="1">
    <brk id="17" max="36" man="1"/>
  </colBreaks>
</worksheet>
</file>

<file path=xl/worksheets/sheet9.xml><?xml version="1.0" encoding="utf-8"?>
<worksheet xmlns="http://schemas.openxmlformats.org/spreadsheetml/2006/main" xmlns:r="http://schemas.openxmlformats.org/officeDocument/2006/relationships">
  <dimension ref="A1:G20"/>
  <sheetViews>
    <sheetView topLeftCell="A4" workbookViewId="0">
      <selection activeCell="G20" sqref="G20"/>
    </sheetView>
  </sheetViews>
  <sheetFormatPr defaultRowHeight="15"/>
  <cols>
    <col min="1" max="1" width="7.7109375" customWidth="1"/>
    <col min="2" max="2" width="51.7109375" customWidth="1"/>
    <col min="3" max="3" width="13.7109375" customWidth="1"/>
    <col min="4" max="4" width="14.5703125" customWidth="1"/>
    <col min="5" max="5" width="14.140625" customWidth="1"/>
  </cols>
  <sheetData>
    <row r="1" spans="1:5" ht="18.75" customHeight="1">
      <c r="A1" s="420" t="s">
        <v>22</v>
      </c>
      <c r="B1" s="420"/>
      <c r="C1" s="420"/>
      <c r="D1" s="388"/>
      <c r="E1" s="388"/>
    </row>
    <row r="2" spans="1:5" ht="15.75" customHeight="1">
      <c r="A2" s="130"/>
      <c r="B2" s="130"/>
      <c r="C2" s="130"/>
    </row>
    <row r="3" spans="1:5" ht="15.75" customHeight="1">
      <c r="A3" s="130"/>
      <c r="B3" s="130"/>
      <c r="C3" s="130"/>
    </row>
    <row r="4" spans="1:5" ht="15" customHeight="1">
      <c r="A4" s="403" t="s">
        <v>309</v>
      </c>
      <c r="B4" s="403"/>
      <c r="C4" s="403"/>
      <c r="D4" s="388"/>
      <c r="E4" s="388"/>
    </row>
    <row r="5" spans="1:5" ht="15" customHeight="1">
      <c r="A5" s="129"/>
      <c r="B5" s="129"/>
      <c r="C5" s="129"/>
    </row>
    <row r="6" spans="1:5" ht="15" customHeight="1">
      <c r="A6" s="403" t="s">
        <v>331</v>
      </c>
      <c r="B6" s="403"/>
      <c r="C6" s="403"/>
      <c r="D6" s="388"/>
      <c r="E6" s="388"/>
    </row>
    <row r="7" spans="1:5" ht="15.75" customHeight="1">
      <c r="A7" s="142"/>
      <c r="B7" s="142"/>
      <c r="C7" s="135"/>
      <c r="D7" s="157"/>
      <c r="E7" s="157" t="s">
        <v>234</v>
      </c>
    </row>
    <row r="8" spans="1:5" ht="32.25" customHeight="1">
      <c r="A8" s="6" t="s">
        <v>130</v>
      </c>
      <c r="B8" s="6" t="s">
        <v>38</v>
      </c>
      <c r="C8" s="6" t="s">
        <v>262</v>
      </c>
      <c r="D8" s="6" t="s">
        <v>296</v>
      </c>
      <c r="E8" s="6" t="s">
        <v>297</v>
      </c>
    </row>
    <row r="9" spans="1:5" ht="15.75" customHeight="1">
      <c r="A9" s="80">
        <v>1</v>
      </c>
      <c r="B9" s="80">
        <v>2</v>
      </c>
      <c r="C9" s="80" t="s">
        <v>149</v>
      </c>
      <c r="D9" s="80" t="s">
        <v>236</v>
      </c>
      <c r="E9" s="80" t="s">
        <v>237</v>
      </c>
    </row>
    <row r="10" spans="1:5" ht="15.75" customHeight="1">
      <c r="A10" s="81">
        <v>1</v>
      </c>
      <c r="B10" s="143" t="s">
        <v>180</v>
      </c>
      <c r="C10" s="144">
        <v>212.36</v>
      </c>
      <c r="D10" s="144">
        <v>181.23</v>
      </c>
      <c r="E10" s="144">
        <f>RM!C34</f>
        <v>213.51</v>
      </c>
    </row>
    <row r="11" spans="1:5" ht="15.75" customHeight="1">
      <c r="A11" s="81">
        <v>2</v>
      </c>
      <c r="B11" s="143" t="s">
        <v>181</v>
      </c>
      <c r="C11" s="144">
        <v>7.74</v>
      </c>
      <c r="D11" s="144">
        <v>10.1</v>
      </c>
      <c r="E11" s="144">
        <f>RM!D34</f>
        <v>11.12</v>
      </c>
    </row>
    <row r="12" spans="1:5" ht="15.75" customHeight="1">
      <c r="A12" s="81">
        <v>3</v>
      </c>
      <c r="B12" s="143" t="s">
        <v>182</v>
      </c>
      <c r="C12" s="144">
        <v>20.82</v>
      </c>
      <c r="D12" s="144">
        <v>9.8800000000000008</v>
      </c>
      <c r="E12" s="144">
        <f>RM!E34</f>
        <v>22.81</v>
      </c>
    </row>
    <row r="13" spans="1:5" ht="15.75" customHeight="1">
      <c r="A13" s="81">
        <v>4</v>
      </c>
      <c r="B13" s="143" t="s">
        <v>183</v>
      </c>
      <c r="C13" s="144">
        <v>275.83999999999997</v>
      </c>
      <c r="D13" s="144">
        <v>209.29</v>
      </c>
      <c r="E13" s="144">
        <f>RM!F34</f>
        <v>440.79500000000002</v>
      </c>
    </row>
    <row r="14" spans="1:5" ht="15.75" customHeight="1">
      <c r="A14" s="81">
        <v>5</v>
      </c>
      <c r="B14" s="143" t="s">
        <v>184</v>
      </c>
      <c r="C14" s="144">
        <v>61.3</v>
      </c>
      <c r="D14" s="144">
        <v>5.89</v>
      </c>
      <c r="E14" s="144">
        <f>RM!I34</f>
        <v>14.922800000000002</v>
      </c>
    </row>
    <row r="15" spans="1:5" ht="15.75" customHeight="1">
      <c r="A15" s="81">
        <v>6</v>
      </c>
      <c r="B15" s="143" t="s">
        <v>185</v>
      </c>
      <c r="C15" s="145">
        <v>6.76</v>
      </c>
      <c r="D15" s="145">
        <v>13.89</v>
      </c>
      <c r="E15" s="145">
        <f>RM!J34</f>
        <v>7.0339999999999989</v>
      </c>
    </row>
    <row r="16" spans="1:5" ht="15.75" customHeight="1">
      <c r="A16" s="81">
        <v>7</v>
      </c>
      <c r="B16" s="143" t="s">
        <v>186</v>
      </c>
      <c r="C16" s="146">
        <v>9.8000000000000007</v>
      </c>
      <c r="D16" s="146">
        <v>9.32</v>
      </c>
      <c r="E16" s="146">
        <f>RM!K34</f>
        <v>11.157</v>
      </c>
    </row>
    <row r="17" spans="1:7" ht="15.75" customHeight="1">
      <c r="A17" s="81">
        <v>8</v>
      </c>
      <c r="B17" s="143" t="s">
        <v>50</v>
      </c>
      <c r="C17" s="144">
        <v>0.54</v>
      </c>
      <c r="D17" s="144"/>
      <c r="E17" s="144"/>
    </row>
    <row r="18" spans="1:7" ht="15.75" customHeight="1">
      <c r="A18" s="6"/>
      <c r="B18" s="6" t="s">
        <v>146</v>
      </c>
      <c r="C18" s="147">
        <f>SUM(C10:C17)</f>
        <v>595.15999999999985</v>
      </c>
      <c r="D18" s="147">
        <f>SUM(D10:D17)</f>
        <v>439.59999999999997</v>
      </c>
      <c r="E18" s="147">
        <f>SUM(E10:E17)</f>
        <v>721.3488000000001</v>
      </c>
    </row>
    <row r="19" spans="1:7" ht="15.75">
      <c r="A19" s="292">
        <v>9</v>
      </c>
      <c r="B19" s="289" t="s">
        <v>365</v>
      </c>
      <c r="C19" s="288"/>
      <c r="D19" s="290">
        <v>67.37</v>
      </c>
      <c r="E19" s="290">
        <f>RM!H34</f>
        <v>84.34920000000001</v>
      </c>
    </row>
    <row r="20" spans="1:7" ht="15.75">
      <c r="A20" s="34"/>
      <c r="B20" s="6" t="s">
        <v>7</v>
      </c>
      <c r="C20" s="326">
        <f>C18+C19</f>
        <v>595.15999999999985</v>
      </c>
      <c r="D20" s="291">
        <f>D18+D19</f>
        <v>506.96999999999997</v>
      </c>
      <c r="E20" s="291">
        <f>E18+E19</f>
        <v>805.69800000000009</v>
      </c>
      <c r="G20" s="31"/>
    </row>
  </sheetData>
  <mergeCells count="3">
    <mergeCell ref="A4:E4"/>
    <mergeCell ref="A1:E1"/>
    <mergeCell ref="A6:E6"/>
  </mergeCells>
  <printOptions horizontalCentered="1"/>
  <pageMargins left="2.2000000000000002" right="0.95" top="1" bottom="1" header="0.3" footer="0.3"/>
  <pageSetup orientation="landscape" horizontalDpi="300" verticalDpi="300" r:id="rId1"/>
  <headerFooter>
    <oddFooter>&amp;C8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4</vt:i4>
      </vt:variant>
    </vt:vector>
  </HeadingPairs>
  <TitlesOfParts>
    <vt:vector size="38" baseType="lpstr">
      <vt:lpstr>TAB of Cn</vt:lpstr>
      <vt:lpstr>Plan Bud</vt:lpstr>
      <vt:lpstr>NL</vt:lpstr>
      <vt:lpstr>BE</vt:lpstr>
      <vt:lpstr>Empcst</vt:lpstr>
      <vt:lpstr>ECST</vt:lpstr>
      <vt:lpstr>AGExp</vt:lpstr>
      <vt:lpstr>AGE</vt:lpstr>
      <vt:lpstr>RME</vt:lpstr>
      <vt:lpstr>RM</vt:lpstr>
      <vt:lpstr>Pos of Loan</vt:lpstr>
      <vt:lpstr>Plan</vt:lpstr>
      <vt:lpstr>Outlay</vt:lpstr>
      <vt:lpstr>CAP PLan</vt:lpstr>
      <vt:lpstr>Qtr OE</vt:lpstr>
      <vt:lpstr>Schemewise</vt:lpstr>
      <vt:lpstr>16(R M)</vt:lpstr>
      <vt:lpstr>A4</vt:lpstr>
      <vt:lpstr>Shg</vt:lpstr>
      <vt:lpstr>Tura</vt:lpstr>
      <vt:lpstr>Umiam</vt:lpstr>
      <vt:lpstr>system pro</vt:lpstr>
      <vt:lpstr>Byr</vt:lpstr>
      <vt:lpstr>killing</vt:lpstr>
      <vt:lpstr>mis</vt:lpstr>
      <vt:lpstr>mm</vt:lpstr>
      <vt:lpstr>mti</vt:lpstr>
      <vt:lpstr>sldc</vt:lpstr>
      <vt:lpstr>cap</vt:lpstr>
      <vt:lpstr>D-01</vt:lpstr>
      <vt:lpstr>D-02</vt:lpstr>
      <vt:lpstr>D-03</vt:lpstr>
      <vt:lpstr>D-04</vt:lpstr>
      <vt:lpstr>D-5</vt:lpstr>
      <vt:lpstr>AGE!Print_Area</vt:lpstr>
      <vt:lpstr>BE!Print_Area</vt:lpstr>
      <vt:lpstr>Empcst!Print_Area</vt:lpstr>
      <vt:lpstr>Shg!Print_Area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2018-02-16T09:49:04Z</dcterms:modified>
</cp:coreProperties>
</file>